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dhavip\Desktop\"/>
    </mc:Choice>
  </mc:AlternateContent>
  <bookViews>
    <workbookView xWindow="-45" yWindow="-75" windowWidth="15255" windowHeight="9615"/>
  </bookViews>
  <sheets>
    <sheet name="Sheet1" sheetId="1" r:id="rId1"/>
  </sheets>
  <definedNames>
    <definedName name="_xlnm._FilterDatabase" localSheetId="0" hidden="1">Sheet1!$A$6:$D$24</definedName>
    <definedName name="All_Devices">Sheet1!$P$33:$T$318</definedName>
    <definedName name="All_Devices_List">Sheet1!$P$33:$P$318</definedName>
    <definedName name="Counters">Sheet1!$O$231:$U$267</definedName>
    <definedName name="Counters_List">Sheet1!$P$231:$P$267</definedName>
    <definedName name="Driver_Rec">Sheet1!$O$268:$U$281</definedName>
    <definedName name="Driver_Rec_List">Sheet1!$P$268:$P$281</definedName>
    <definedName name="Latches">Sheet1!$O$140:$U$166</definedName>
    <definedName name="Latches_List">Sheet1!$P$140:$P$166</definedName>
    <definedName name="MC_Total">Sheet1!$W$33:$Y$41</definedName>
    <definedName name="Memory_Transceivers">Sheet1!$O$285:$U$296</definedName>
    <definedName name="Memory_Transceivers_List">Sheet1!$P$285:$P$296</definedName>
    <definedName name="MSI_Gates">Sheet1!$O$70:$U$139</definedName>
    <definedName name="MSI_Gates_List">Sheet1!$P$70:$P$139</definedName>
    <definedName name="_xlnm.Print_Area" localSheetId="0">Sheet1!$A$1:$N$40</definedName>
    <definedName name="Registers">Sheet1!$O$167:$T$230</definedName>
    <definedName name="Registers_List">Sheet1!$P$167:$P$230</definedName>
    <definedName name="Select_Category">Sheet1!$A$7</definedName>
    <definedName name="Slice_Total">Sheet1!$W$51:$Y$53</definedName>
    <definedName name="SPLD">Sheet1!$O$297:$U$318</definedName>
    <definedName name="SPLD_List">Sheet1!$P$297:$P$318</definedName>
    <definedName name="SSI_Gates">Sheet1!$O$33:$U$69</definedName>
    <definedName name="SSI_Gates_List">Sheet1!$P$33:$P$69</definedName>
    <definedName name="UARTS">Sheet1!$O$282:$U$282</definedName>
    <definedName name="UARTS_List">Sheet1!$P$282:$P$282</definedName>
    <definedName name="Voltage_Translators">Sheet1!$O$283:$U$284</definedName>
    <definedName name="Voltage_Translators_List">Sheet1!$P$283:$P$284</definedName>
  </definedNames>
  <calcPr calcId="152511"/>
</workbook>
</file>

<file path=xl/calcChain.xml><?xml version="1.0" encoding="utf-8"?>
<calcChain xmlns="http://schemas.openxmlformats.org/spreadsheetml/2006/main">
  <c r="S270" i="1" l="1"/>
  <c r="J7" i="1"/>
  <c r="S144" i="1"/>
  <c r="J8" i="1"/>
  <c r="J9" i="1"/>
  <c r="J10" i="1"/>
  <c r="J11" i="1"/>
  <c r="J12" i="1"/>
  <c r="J22" i="1" s="1"/>
  <c r="J13" i="1"/>
  <c r="J14" i="1"/>
  <c r="J15" i="1"/>
  <c r="J16" i="1"/>
  <c r="J17" i="1"/>
  <c r="J18" i="1"/>
  <c r="J19" i="1"/>
  <c r="H7" i="1"/>
  <c r="H22" i="1" s="1"/>
  <c r="H8" i="1"/>
  <c r="H9" i="1"/>
  <c r="H10" i="1"/>
  <c r="H11" i="1"/>
  <c r="H12" i="1"/>
  <c r="H13" i="1"/>
  <c r="H14" i="1"/>
  <c r="H15" i="1"/>
  <c r="H16" i="1"/>
  <c r="H17" i="1"/>
  <c r="H18" i="1"/>
  <c r="H19" i="1"/>
  <c r="S230" i="1"/>
  <c r="S225" i="1"/>
  <c r="S88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1" i="1"/>
  <c r="S280" i="1"/>
  <c r="S279" i="1"/>
  <c r="S278" i="1"/>
  <c r="S277" i="1"/>
  <c r="S276" i="1"/>
  <c r="S275" i="1"/>
  <c r="S274" i="1"/>
  <c r="S273" i="1"/>
  <c r="S272" i="1"/>
  <c r="S271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29" i="1"/>
  <c r="S228" i="1"/>
  <c r="S227" i="1"/>
  <c r="S226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44" i="1"/>
  <c r="S64" i="1"/>
  <c r="S38" i="1"/>
  <c r="S34" i="1"/>
  <c r="S69" i="1"/>
  <c r="S68" i="1"/>
  <c r="S67" i="1"/>
  <c r="S66" i="1"/>
  <c r="S65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3" i="1"/>
  <c r="S42" i="1"/>
  <c r="S41" i="1"/>
  <c r="S40" i="1"/>
  <c r="S39" i="1"/>
  <c r="S37" i="1"/>
  <c r="S36" i="1"/>
  <c r="S35" i="1"/>
  <c r="S33" i="1"/>
  <c r="D22" i="1"/>
  <c r="F8" i="1"/>
  <c r="F9" i="1"/>
  <c r="F10" i="1"/>
  <c r="F11" i="1"/>
  <c r="F7" i="1"/>
  <c r="F22" i="1" s="1"/>
  <c r="F12" i="1"/>
  <c r="F13" i="1"/>
  <c r="F14" i="1"/>
  <c r="F15" i="1"/>
  <c r="F16" i="1"/>
  <c r="F17" i="1"/>
  <c r="F18" i="1"/>
  <c r="F19" i="1"/>
  <c r="F20" i="1"/>
  <c r="C7" i="1"/>
  <c r="C8" i="1"/>
  <c r="C9" i="1"/>
  <c r="C14" i="1"/>
  <c r="C11" i="1"/>
  <c r="C19" i="1"/>
  <c r="C18" i="1"/>
  <c r="C17" i="1"/>
  <c r="C16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C15" i="1"/>
  <c r="C13" i="1"/>
  <c r="C12" i="1"/>
  <c r="C10" i="1"/>
  <c r="N7" i="1"/>
  <c r="J26" i="1" l="1"/>
  <c r="J27" i="1" s="1"/>
  <c r="D43" i="1" s="1"/>
  <c r="D45" i="1" s="1"/>
  <c r="J30" i="1"/>
  <c r="J32" i="1" s="1"/>
  <c r="J33" i="1" s="1"/>
  <c r="J35" i="1"/>
  <c r="H26" i="1"/>
  <c r="H27" i="1" s="1"/>
  <c r="D40" i="1" s="1"/>
  <c r="D42" i="1" s="1"/>
  <c r="H30" i="1"/>
  <c r="H32" i="1" s="1"/>
  <c r="H33" i="1" s="1"/>
  <c r="H35" i="1"/>
  <c r="H28" i="1"/>
  <c r="H29" i="1" s="1"/>
  <c r="J28" i="1"/>
  <c r="J29" i="1" l="1"/>
</calcChain>
</file>

<file path=xl/sharedStrings.xml><?xml version="1.0" encoding="utf-8"?>
<sst xmlns="http://schemas.openxmlformats.org/spreadsheetml/2006/main" count="1283" uniqueCount="503">
  <si>
    <t>BCD To Seven-Segment Decoder/Driver with Internal Pull-Ups</t>
  </si>
  <si>
    <t>4-Bit Binary Full Adder with Fast Carry</t>
  </si>
  <si>
    <t>Quad 2-Input Multiplexer with Storage</t>
  </si>
  <si>
    <t>8-Line To 3-Line Priority Encoder with 3-State Outputs</t>
  </si>
  <si>
    <t>Dual 1-of-4 Data Selectors/Multiplexers with 3-State Outputs</t>
  </si>
  <si>
    <t>8-Bit Shift Register with Input Latches</t>
  </si>
  <si>
    <t>4-By-4 Register File with 3-State Outputs</t>
  </si>
  <si>
    <t>4-Bit Universal Register/Latch with 3-State Outputs</t>
  </si>
  <si>
    <t>10-Bit Bus Interface Flip-Flops with 3-State Outputs</t>
  </si>
  <si>
    <t>9-Bit Bus Interface Flip-Flops with 3-State Outputs</t>
  </si>
  <si>
    <t>8-Bit Bus Interface Flip-Flops with 3-State Outputs</t>
  </si>
  <si>
    <t>Synchronous 4-Bit Decade Up/Down Counter with 3-State Outputs</t>
  </si>
  <si>
    <t>Synchronous 4-Bit Binary Up/Down Counter with 3-State Outputs</t>
  </si>
  <si>
    <t>8-Bit Binary Counter with Output Register And 3-State Outputs</t>
  </si>
  <si>
    <t>8-Bit Binary Counter with Input Registers</t>
  </si>
  <si>
    <t>Synchronous Decade Counter with Output Registers And Multiplexed 3-State Outputs</t>
  </si>
  <si>
    <t>Synchronous Binary Counter with Output Registers And Multiplexed 3-State Outputs</t>
  </si>
  <si>
    <t>Synchronous Up/Down Decade Counter with Output Registers And Multiplexed 3-State Outputs</t>
  </si>
  <si>
    <t>Synchronous Up/Down Binary Counter with Output Registers And Multiplexed 3-State Outputs</t>
  </si>
  <si>
    <t>Hex Bus Drivers with 3-State Outputs</t>
  </si>
  <si>
    <t>Octal Buffers with 3-State Outputs</t>
  </si>
  <si>
    <t>Octal Buffers And Line Drivers with 3-State Outputs</t>
  </si>
  <si>
    <t>AND-Gated J-K Positive-Edge-Triggered Flip-Flops with Preset and Clear</t>
  </si>
  <si>
    <t>AND-Gated J-K Master-Slave Flip-Flops with Preset and Clear</t>
  </si>
  <si>
    <t>Dual D-Type Positive-Edge-Triggered Flip-Flops with Preset and Clear</t>
  </si>
  <si>
    <t>Dual J-K Flip-Flops with Preset and Clear</t>
  </si>
  <si>
    <t>Synchronous 4-Bit Binary Counter w/Synchronous CLR</t>
  </si>
  <si>
    <t xml:space="preserve">Up/Dn Synchronous Binary Counter </t>
  </si>
  <si>
    <t>Synchronous BCD Up/Down Counter w/ Down/Up Mode Control</t>
  </si>
  <si>
    <t>Synchronous Binary Up/Down Counter w/ Down/Up Mode Control</t>
  </si>
  <si>
    <t>Synchronous BCD 4-Bit Up/Down Counter (Dual CLK, w/ CLR)</t>
  </si>
  <si>
    <t>Synchronous Binary 4-Bit Up/Down Counter (Dual CLK, w/CLR)</t>
  </si>
  <si>
    <t>Synchronous 4-Bit Counter</t>
  </si>
  <si>
    <t>Parallel Load, 8-Bit Shift Register w/Synchronous LOAD</t>
  </si>
  <si>
    <t xml:space="preserve">Synchronous DECADE RATE MULTIPLIER </t>
  </si>
  <si>
    <t>Synchronous 4 Bit Binary Counter w/ Asynchronous  CLR</t>
  </si>
  <si>
    <t>Synchronous 4 Bit Binary Counter w/Asynchronous CLR</t>
  </si>
  <si>
    <t>3.3V Octal Dual Supply Translating</t>
  </si>
  <si>
    <t>2.5/3.3V 16-Bit Dual Supply Translating</t>
  </si>
  <si>
    <t>Octal Bus Tranceiver OC</t>
  </si>
  <si>
    <t>Octal Bus Tranceivers and Registers</t>
  </si>
  <si>
    <t>8-bit D-Type Transparent Readback Latches</t>
  </si>
  <si>
    <t>9-bit Bus Interface Flip-Flops</t>
  </si>
  <si>
    <t>10-bit Buffers/Bus Driver</t>
  </si>
  <si>
    <t>8-Bit Synchronous Counter</t>
  </si>
  <si>
    <t>Dual 4-Bit D-Type Latches</t>
  </si>
  <si>
    <t>Dual 4-Bit D-Type Flip-Flops</t>
  </si>
  <si>
    <t>250 Gate Electrically Erasable PLD</t>
  </si>
  <si>
    <t>250 Gate Low Voltage Electrically Erasable PLD</t>
  </si>
  <si>
    <t>300 Gate Electrically Erasable PLD</t>
  </si>
  <si>
    <t>500 Gate High-Speed Electrically Erasable PLD</t>
  </si>
  <si>
    <t>500 Gate Low Voltage Electrically Erasable PLD</t>
  </si>
  <si>
    <t>750 Gate High-Speed CPLD</t>
  </si>
  <si>
    <t>Hex INVERTERS OC</t>
  </si>
  <si>
    <t>Hex INVERTER Buffers/Drivers OC</t>
  </si>
  <si>
    <t>Quad 2-Input AND OC</t>
  </si>
  <si>
    <t>Hex Schmitt Trigger Inverter</t>
  </si>
  <si>
    <t>Hex Inverter Buffer/Drivers OC</t>
  </si>
  <si>
    <t>Quad 2-input NOR Buffers OC</t>
  </si>
  <si>
    <t>Quad 2-Input NAND Buffers OC</t>
  </si>
  <si>
    <t>Quad 2-Input XOR Gates</t>
  </si>
  <si>
    <t>8-Line to 1-Line Data Selector/Multiplexer/Register with 3-State Outputs</t>
  </si>
  <si>
    <t>BCD-to-Decimal Decoder/Driver</t>
  </si>
  <si>
    <t>Dual 4-Bit Latch w/CLR</t>
  </si>
  <si>
    <t>Parallel Load, 8-Bit Shift Register w/Comp Outputs</t>
  </si>
  <si>
    <t>Quadruple JK Flip-Flops</t>
  </si>
  <si>
    <t>Octal Bus Tranceivers 3-State</t>
  </si>
  <si>
    <t>Memory Transceivers</t>
  </si>
  <si>
    <t>Select Category</t>
  </si>
  <si>
    <t>Texas Instruments</t>
  </si>
  <si>
    <t>Sq. mm</t>
  </si>
  <si>
    <t xml:space="preserve">Fairchild </t>
  </si>
  <si>
    <t>Xilinx</t>
  </si>
  <si>
    <t>Cypress</t>
  </si>
  <si>
    <t>8SOIC</t>
  </si>
  <si>
    <t>5SOT23</t>
  </si>
  <si>
    <t>QFG32</t>
  </si>
  <si>
    <t>20PLCC</t>
  </si>
  <si>
    <t>5SC70 5</t>
  </si>
  <si>
    <t>PC44</t>
  </si>
  <si>
    <t>16SOIC</t>
  </si>
  <si>
    <t>PCG44</t>
  </si>
  <si>
    <t>16SOICDW</t>
  </si>
  <si>
    <t>6SC70 6</t>
  </si>
  <si>
    <t>VQ44</t>
  </si>
  <si>
    <t>20SOIC</t>
  </si>
  <si>
    <t>6MicroPak</t>
  </si>
  <si>
    <t>VQG44</t>
  </si>
  <si>
    <t>24SOIC</t>
  </si>
  <si>
    <t>QFG48</t>
  </si>
  <si>
    <t>8MicroPak</t>
  </si>
  <si>
    <t>CS48</t>
  </si>
  <si>
    <t>Anachip</t>
  </si>
  <si>
    <t>CSG48</t>
  </si>
  <si>
    <t>8SOP</t>
  </si>
  <si>
    <t>8US8</t>
  </si>
  <si>
    <t>CP56</t>
  </si>
  <si>
    <t>14SOP</t>
  </si>
  <si>
    <t>8TSSOP</t>
  </si>
  <si>
    <t>CPG56</t>
  </si>
  <si>
    <t>16SOP</t>
  </si>
  <si>
    <t>VQ64</t>
  </si>
  <si>
    <t>20TSSOP</t>
  </si>
  <si>
    <t>20SOP</t>
  </si>
  <si>
    <t>VQG64</t>
  </si>
  <si>
    <t>24SOP</t>
  </si>
  <si>
    <t>10MicroPak</t>
  </si>
  <si>
    <t>VQ100</t>
  </si>
  <si>
    <t>VQG100</t>
  </si>
  <si>
    <t>24TSSOP</t>
  </si>
  <si>
    <t>8SSOP</t>
  </si>
  <si>
    <t>14DQFN</t>
  </si>
  <si>
    <t>TQ100</t>
  </si>
  <si>
    <t>14SSOP</t>
  </si>
  <si>
    <t>TQG100</t>
  </si>
  <si>
    <t>16SSOP</t>
  </si>
  <si>
    <t>CP132</t>
  </si>
  <si>
    <t>14TSSOP</t>
  </si>
  <si>
    <t>CPG132</t>
  </si>
  <si>
    <t>Atmel</t>
  </si>
  <si>
    <t>24SSOP</t>
  </si>
  <si>
    <t>CS144</t>
  </si>
  <si>
    <t>28SSOP</t>
  </si>
  <si>
    <t>CSG144</t>
  </si>
  <si>
    <t>48SSOP</t>
  </si>
  <si>
    <t>16CMLP</t>
  </si>
  <si>
    <t>TQ144</t>
  </si>
  <si>
    <t>56SSOP</t>
  </si>
  <si>
    <t>16DQFN</t>
  </si>
  <si>
    <t>TQG144</t>
  </si>
  <si>
    <t>16SOIC Narrow</t>
  </si>
  <si>
    <t>PQ208</t>
  </si>
  <si>
    <t>16QSOP</t>
  </si>
  <si>
    <t>16SOIC Wide</t>
  </si>
  <si>
    <t>PQG208</t>
  </si>
  <si>
    <t>20QSOP</t>
  </si>
  <si>
    <t>FT256</t>
  </si>
  <si>
    <t>24QSOP</t>
  </si>
  <si>
    <t>FTG256</t>
  </si>
  <si>
    <t>Lattice</t>
  </si>
  <si>
    <t>16TSSOP</t>
  </si>
  <si>
    <t>FG256</t>
  </si>
  <si>
    <t>FGG256</t>
  </si>
  <si>
    <t>CS280</t>
  </si>
  <si>
    <t>18PDIP</t>
  </si>
  <si>
    <t>CSG280</t>
  </si>
  <si>
    <t>FG324</t>
  </si>
  <si>
    <t>20DQFN</t>
  </si>
  <si>
    <t>FGG324</t>
  </si>
  <si>
    <t>28TSSOP</t>
  </si>
  <si>
    <t>56TSSOP</t>
  </si>
  <si>
    <t>8VSSOP</t>
  </si>
  <si>
    <t>14TVSOP</t>
  </si>
  <si>
    <t>16TVSOP</t>
  </si>
  <si>
    <t>24MLP</t>
  </si>
  <si>
    <t>20TVSOP</t>
  </si>
  <si>
    <t>24TVSOP</t>
  </si>
  <si>
    <t>48TVSOP</t>
  </si>
  <si>
    <t>56TVSOP</t>
  </si>
  <si>
    <t>80TVSOP</t>
  </si>
  <si>
    <t>24PDIP 0.600" wide</t>
  </si>
  <si>
    <t>24PDIP 0.300" wide</t>
  </si>
  <si>
    <t>5SOTDCK</t>
  </si>
  <si>
    <t>24PDIP 0.400" wide</t>
  </si>
  <si>
    <t>5SOTDBV</t>
  </si>
  <si>
    <t>6SOTDCK</t>
  </si>
  <si>
    <t>6SOTDBV</t>
  </si>
  <si>
    <t>20BGA</t>
  </si>
  <si>
    <t>48BGA</t>
  </si>
  <si>
    <t>56BGA</t>
  </si>
  <si>
    <t>32TQFP</t>
  </si>
  <si>
    <t>40QVSOP</t>
  </si>
  <si>
    <t>14QFN</t>
  </si>
  <si>
    <t>44PLCC</t>
  </si>
  <si>
    <t>16QFN</t>
  </si>
  <si>
    <t>20QFN</t>
  </si>
  <si>
    <t>5YEP</t>
  </si>
  <si>
    <t>5YZP</t>
  </si>
  <si>
    <t>54PBGA</t>
  </si>
  <si>
    <t>6YEP</t>
  </si>
  <si>
    <t>6YZP</t>
  </si>
  <si>
    <t>8YEP</t>
  </si>
  <si>
    <t>8YZP</t>
  </si>
  <si>
    <t>80QSOP</t>
  </si>
  <si>
    <t>96FBGA</t>
  </si>
  <si>
    <t>114FBGA</t>
  </si>
  <si>
    <t>Registers</t>
  </si>
  <si>
    <t>Counters</t>
  </si>
  <si>
    <t>Device</t>
  </si>
  <si>
    <t>Description</t>
  </si>
  <si>
    <t>Total</t>
  </si>
  <si>
    <t>Category</t>
  </si>
  <si>
    <t>UnitCost</t>
  </si>
  <si>
    <t>SSI Gates</t>
  </si>
  <si>
    <t>MSI Gates</t>
  </si>
  <si>
    <t>MC</t>
  </si>
  <si>
    <t>Cost $</t>
  </si>
  <si>
    <t xml:space="preserve"> Discrete</t>
  </si>
  <si>
    <t>MC Total</t>
  </si>
  <si>
    <t>Cost</t>
  </si>
  <si>
    <t xml:space="preserve">Totals </t>
  </si>
  <si>
    <t>Conversion Analysis</t>
  </si>
  <si>
    <t>Driver/Rec</t>
  </si>
  <si>
    <t>Decade Counter</t>
  </si>
  <si>
    <t>Divide-By-Twelve Counter</t>
  </si>
  <si>
    <t>Latches</t>
  </si>
  <si>
    <t xml:space="preserve"> </t>
  </si>
  <si>
    <t xml:space="preserve">Discrete TTL Cost </t>
  </si>
  <si>
    <t>Total Cost Savings /per board</t>
  </si>
  <si>
    <t>Coolrunner</t>
  </si>
  <si>
    <t xml:space="preserve">XC2C32 </t>
  </si>
  <si>
    <t xml:space="preserve">XC2C64 </t>
  </si>
  <si>
    <t xml:space="preserve">XC2C128 </t>
  </si>
  <si>
    <t xml:space="preserve">XC2C256 </t>
  </si>
  <si>
    <t>XC9536XL</t>
  </si>
  <si>
    <t xml:space="preserve">XC9572XL </t>
  </si>
  <si>
    <t xml:space="preserve">XC95144XL </t>
  </si>
  <si>
    <t xml:space="preserve">XC95288XL </t>
  </si>
  <si>
    <t>Discrete(s)</t>
  </si>
  <si>
    <t>Per Board</t>
  </si>
  <si>
    <t xml:space="preserve">           MacroCell   Utilization</t>
  </si>
  <si>
    <t>Area Summary</t>
  </si>
  <si>
    <t>Cost Summary</t>
  </si>
  <si>
    <t>Est Macrocells*</t>
  </si>
  <si>
    <t>% CPLD Utilization</t>
  </si>
  <si>
    <t>Additional Logic Capability %</t>
  </si>
  <si>
    <t>Next Smaller Device*</t>
  </si>
  <si>
    <t>Total MC</t>
  </si>
  <si>
    <t>NextSmaller</t>
  </si>
  <si>
    <t>Total MC per device</t>
  </si>
  <si>
    <t>Discrete Device Count</t>
  </si>
  <si>
    <t>* Est Macrocells assumes 33% reduction due to logic integration</t>
  </si>
  <si>
    <r>
      <t xml:space="preserve">User Input </t>
    </r>
    <r>
      <rPr>
        <b/>
        <i/>
        <sz val="8"/>
        <rFont val="Arial"/>
        <family val="2"/>
      </rPr>
      <t>(Additional MacroCell Est.</t>
    </r>
    <r>
      <rPr>
        <b/>
        <i/>
        <sz val="9"/>
        <rFont val="Arial"/>
        <family val="2"/>
      </rPr>
      <t>)</t>
    </r>
  </si>
  <si>
    <t>33% Factor</t>
  </si>
  <si>
    <t>it may be possible to use the next smaller CPLD device</t>
  </si>
  <si>
    <t xml:space="preserve">* Depending on pin count &amp; overall logic integration,   </t>
  </si>
  <si>
    <t>Target CPLD</t>
  </si>
  <si>
    <t>Xilinx CPLD Cost</t>
  </si>
  <si>
    <r>
      <t xml:space="preserve"> Please Select C</t>
    </r>
    <r>
      <rPr>
        <b/>
        <i/>
        <sz val="10"/>
        <color indexed="12"/>
        <rFont val="Arial"/>
        <family val="2"/>
      </rPr>
      <t>ategory</t>
    </r>
    <r>
      <rPr>
        <b/>
        <sz val="10"/>
        <color indexed="12"/>
        <rFont val="Arial"/>
        <family val="2"/>
      </rPr>
      <t xml:space="preserve">, </t>
    </r>
    <r>
      <rPr>
        <b/>
        <i/>
        <sz val="10"/>
        <color indexed="12"/>
        <rFont val="Arial"/>
        <family val="2"/>
      </rPr>
      <t>Device &amp;</t>
    </r>
    <r>
      <rPr>
        <b/>
        <sz val="10"/>
        <color indexed="12"/>
        <rFont val="Arial"/>
        <family val="2"/>
      </rPr>
      <t xml:space="preserve"> </t>
    </r>
    <r>
      <rPr>
        <b/>
        <i/>
        <sz val="10"/>
        <color indexed="12"/>
        <rFont val="Arial"/>
        <family val="2"/>
      </rPr>
      <t>Total</t>
    </r>
  </si>
  <si>
    <t>XC2C384</t>
  </si>
  <si>
    <t>XC2C256</t>
  </si>
  <si>
    <t>XC2C512</t>
  </si>
  <si>
    <t>CoolRunner-II</t>
  </si>
  <si>
    <t>XC9500XL</t>
  </si>
  <si>
    <t>Quad EX-OR OC</t>
  </si>
  <si>
    <t>7401/03</t>
  </si>
  <si>
    <t>Quad 2-input NAND OC</t>
  </si>
  <si>
    <t>7406 /07</t>
  </si>
  <si>
    <t>74125 /126</t>
  </si>
  <si>
    <t>7416 /17</t>
  </si>
  <si>
    <t>74520 /521</t>
  </si>
  <si>
    <t>UARTs</t>
  </si>
  <si>
    <t>Single UART</t>
  </si>
  <si>
    <t>Voltage Translators</t>
  </si>
  <si>
    <t>74641 /642</t>
  </si>
  <si>
    <t>74652 /653</t>
  </si>
  <si>
    <t>74666 /667</t>
  </si>
  <si>
    <t>74827 /828</t>
  </si>
  <si>
    <t>SPLD</t>
  </si>
  <si>
    <t>PALCE16V8</t>
  </si>
  <si>
    <t>PALC22V10</t>
  </si>
  <si>
    <t>PEEL16CV8</t>
  </si>
  <si>
    <t>PA7540</t>
  </si>
  <si>
    <t>PA7536</t>
  </si>
  <si>
    <t>GAL16V8</t>
  </si>
  <si>
    <t>GAL22LV10</t>
  </si>
  <si>
    <t>GAL20RA10</t>
  </si>
  <si>
    <t>GAL26CV12</t>
  </si>
  <si>
    <t>GAL6001</t>
  </si>
  <si>
    <t>Discrete Logic Consolidator</t>
  </si>
  <si>
    <t>14PDIP, 14SOIC</t>
  </si>
  <si>
    <t>14PDIP</t>
  </si>
  <si>
    <t>24PDIP</t>
  </si>
  <si>
    <t>16PDIP</t>
  </si>
  <si>
    <t>Obsolete</t>
  </si>
  <si>
    <t>16SOIC, 16TSSOP</t>
  </si>
  <si>
    <t>14SOIC</t>
  </si>
  <si>
    <t>24PDIP, 24SOP, 24TSSOP, 24SSOP, 24SOIC</t>
  </si>
  <si>
    <t>20SOICDW</t>
  </si>
  <si>
    <t>20PDIP, 20SOICDW</t>
  </si>
  <si>
    <t>20PDIP</t>
  </si>
  <si>
    <t>28SOIC</t>
  </si>
  <si>
    <t>24PDIP, 24SOICDW</t>
  </si>
  <si>
    <t>24PDIP, 24SOICDW, 24SOP</t>
  </si>
  <si>
    <t>20PDIP, 20SOICDW, 20SOP</t>
  </si>
  <si>
    <t>20SSOP</t>
  </si>
  <si>
    <t>TL16C450</t>
  </si>
  <si>
    <t>40PDIP, 44PLCC</t>
  </si>
  <si>
    <t>24SSOP, 24SOICDW, 24TSSOP</t>
  </si>
  <si>
    <t xml:space="preserve">56BGA, 48TSSOP, 48SSOP, </t>
  </si>
  <si>
    <t>20PDIP, 20SOIC, 20SOP</t>
  </si>
  <si>
    <t>24PDIP, 24SOIC</t>
  </si>
  <si>
    <t>24SOICDW</t>
  </si>
  <si>
    <t>24PDIP, 24SOP, 24SOICDW</t>
  </si>
  <si>
    <t>20PDIP, 20SOP, 20SOICDW</t>
  </si>
  <si>
    <t>24PDIP, 24SSOP, 24SOICDW</t>
  </si>
  <si>
    <t>114BGA</t>
  </si>
  <si>
    <t>96BGA</t>
  </si>
  <si>
    <t>48TSSOP</t>
  </si>
  <si>
    <t>64TSSOP</t>
  </si>
  <si>
    <t>SPLD 8 MACROCELL</t>
  </si>
  <si>
    <t>20PLCC, 20PDIP</t>
  </si>
  <si>
    <t>SPLD 10 MACROCELL</t>
  </si>
  <si>
    <t>28PDIP, 28PLCC</t>
  </si>
  <si>
    <t>ATF16V8B</t>
  </si>
  <si>
    <t>20PDIP, 20PLCC, 20SOIC, 20TSSOP</t>
  </si>
  <si>
    <t>ATF16LV8C</t>
  </si>
  <si>
    <t>24PDIP, 28PLCC, 24SOIC, 24TSSOP</t>
  </si>
  <si>
    <t>ATF22V10C</t>
  </si>
  <si>
    <t>ATF22LV10C</t>
  </si>
  <si>
    <t>ATV750B</t>
  </si>
  <si>
    <t>PDIP 24   PLCC 28   SOIC 24</t>
  </si>
  <si>
    <t>Generic Array Logic</t>
  </si>
  <si>
    <t>20PDIP, 20PLCC, 20SOIC</t>
  </si>
  <si>
    <t>24PDIP, 24PLCC</t>
  </si>
  <si>
    <t>24PDIP, 24SOIC, 28PLCC</t>
  </si>
  <si>
    <t>GAL6002</t>
  </si>
  <si>
    <t>24PDIP, 28PLCC</t>
  </si>
  <si>
    <t>GAL20LV8</t>
  </si>
  <si>
    <t>28PLCC</t>
  </si>
  <si>
    <t>CMOS Programmable Electrically Erasable Logic Device</t>
  </si>
  <si>
    <t>PEEL22CV10A</t>
  </si>
  <si>
    <t>PEEL18LV8Z</t>
  </si>
  <si>
    <t>PEEL22LV10AZ</t>
  </si>
  <si>
    <t>Programmable Electrically Erasable Logic Array</t>
  </si>
  <si>
    <t>28PDIP, 28SOIC, 28PLCC</t>
  </si>
  <si>
    <t>GAL20V8B</t>
  </si>
  <si>
    <t>ATF20V8B</t>
  </si>
  <si>
    <t>14PDIP, 14SOIC, 14SOP</t>
  </si>
  <si>
    <t>14SOIC, 14PDIP</t>
  </si>
  <si>
    <t>16 PDIP, 16SOIC, 16TSSOP</t>
  </si>
  <si>
    <t>14QFN, 14PDIP, 14SOP, 14SOIC, 14TVSOP</t>
  </si>
  <si>
    <t>20PDIP, 20SSOP, 20SOICDW</t>
  </si>
  <si>
    <t>16PDIP, 16SOIC, 16TSSOP</t>
  </si>
  <si>
    <t>14PDIP, 14SOP, 14SOIC</t>
  </si>
  <si>
    <t>14PDIP, 14SOP, 14SOIC, 14TSSOP</t>
  </si>
  <si>
    <t>14PDIP, 14SOP, 14SOIC, 14TSSOP, 14SSOP</t>
  </si>
  <si>
    <t>14PDIP, 14SOIC, 14SOP, 14SSOP</t>
  </si>
  <si>
    <t>16PDIP, 16CDIP</t>
  </si>
  <si>
    <t>16PDIP, 16SOIC</t>
  </si>
  <si>
    <t>16PDIP, 16SOIC, 16SOP</t>
  </si>
  <si>
    <t>16PDIP, 16SOP</t>
  </si>
  <si>
    <t>16PDIP, 16SOP, 16SOIC</t>
  </si>
  <si>
    <t>16PDIP, 16QFN, 16TSSOP, 16SOP, 16SOIC, 16SSOP</t>
  </si>
  <si>
    <t>16PDIP, 16SOIC, 16SOP, 16TSSOP</t>
  </si>
  <si>
    <t>16PDIP, 16SOP, 16SOIC, 16TSSOP, 16CDIP</t>
  </si>
  <si>
    <t>Dual 2-Line to 4-Line Decoders/Demultiplexers with Open-Collector Outputs</t>
  </si>
  <si>
    <t>16PDIP, 16SOP, 16SOIC, 16SSOP, 16TVSOP, 16TSSOP, 16QFN</t>
  </si>
  <si>
    <t>16PDIP, 16SOIC, 16SSOP, 16TVSOP, 16TSSOP</t>
  </si>
  <si>
    <t xml:space="preserve">XC2C32A </t>
  </si>
  <si>
    <t>XC2C64A</t>
  </si>
  <si>
    <t>74151D</t>
  </si>
  <si>
    <t>20PDIP, 20SOIC</t>
  </si>
  <si>
    <t>16PDIP, 20SOIC</t>
  </si>
  <si>
    <t>16PDIP, 16SOC</t>
  </si>
  <si>
    <t>20PDIP, 20SOIC, 20SOP, 20TSSOP</t>
  </si>
  <si>
    <t>24PDIP, 24SOICDW, 24SSOP</t>
  </si>
  <si>
    <t>28PDIP</t>
  </si>
  <si>
    <t>8PDIP</t>
  </si>
  <si>
    <t>20PDIP, 20SSOP, 20SOICDW, 20SOP, 20TSSOP</t>
  </si>
  <si>
    <t>16PDIP, 16SOP, 16SOIC, 16SSOP, 16TSSOP</t>
  </si>
  <si>
    <t>16PDIP, 16SOIC, 16SOICDW, 16SOP, 16SSOP</t>
  </si>
  <si>
    <t>24PDIP, 24SOICDW, 24SOP, 24SSOP</t>
  </si>
  <si>
    <t>74821B</t>
  </si>
  <si>
    <t>14PDIP, 14SOIC, 14SOP, 14SSOP, 14TSSOP</t>
  </si>
  <si>
    <t>16PDIP, 16SOIC, 16SOICDW</t>
  </si>
  <si>
    <t>20PDIP, 20SOICDW, 20SOP, 20SSOP, 20SSOP</t>
  </si>
  <si>
    <t>Quad 2 Input NAND</t>
  </si>
  <si>
    <t>Quad 2 Input NOR</t>
  </si>
  <si>
    <t>Hex INVERTERS</t>
  </si>
  <si>
    <t>Quad 2 Input AND</t>
  </si>
  <si>
    <t>Triple 3 Input NAND</t>
  </si>
  <si>
    <t>Triple 3 Input AND</t>
  </si>
  <si>
    <t>Dual 4 Input NAND</t>
  </si>
  <si>
    <t>Dual 4 Input AND</t>
  </si>
  <si>
    <t xml:space="preserve">Dual 4 Input NOR  w/Strobe </t>
  </si>
  <si>
    <t>Triple 3-Input Positive-NOR Gates</t>
  </si>
  <si>
    <t>Quadruple 2-Input Positive-NOR Buffers</t>
  </si>
  <si>
    <t>8-Input Positive-NAND Gate</t>
  </si>
  <si>
    <t>Quadruple 2-Input Positive-OR Gates</t>
  </si>
  <si>
    <t>Quadruple 2-Input Positive-NAND Buffers</t>
  </si>
  <si>
    <t>Dual 4-Input Positive-NAND Buffers</t>
  </si>
  <si>
    <t>Expandable 4-Wide AND-OR-INVERT Gate</t>
  </si>
  <si>
    <t>4-Wide AND-OR-INVERT Gate</t>
  </si>
  <si>
    <t>2-Wide 4-Input AND-OR-INVERT Gate (Expandable)</t>
  </si>
  <si>
    <t>4-2-3-2 Input AND-OR-INVERT Gate (Totem-Pole Outputs)</t>
  </si>
  <si>
    <t>13 Input NAND</t>
  </si>
  <si>
    <t>12 Input NAND w/ 3-State Outputs</t>
  </si>
  <si>
    <t xml:space="preserve">Quad XOR/XNOR </t>
  </si>
  <si>
    <t>4-Line to 10-Line Decoder BCD-To-Decimal</t>
  </si>
  <si>
    <t>BCD To Decimal Decoders/Drivers</t>
  </si>
  <si>
    <t>Dual 2-Wide 2-Input AND-OR-INVERT Gates (One Gate Expandable)</t>
  </si>
  <si>
    <t>Two 2-Wide 2-Input AND-OR-INVERT Gates</t>
  </si>
  <si>
    <t>4-Bit Magnitude Comparator</t>
  </si>
  <si>
    <t>Synchronous 6-Bit Rate Multiplier</t>
  </si>
  <si>
    <t>3-To-8 Line Decoder/ Demux w/Addr Latch</t>
  </si>
  <si>
    <t>3-To-8 Line Decoder/ Demux</t>
  </si>
  <si>
    <t>Dual 2-To-4 Line Decoder/Demux</t>
  </si>
  <si>
    <t>4 Bit Counter/Latch, Seven Segment LED Driver</t>
  </si>
  <si>
    <t>BCD-To-Decimal Decoder/Driver</t>
  </si>
  <si>
    <t>10-To-4 Priority Line Encoder</t>
  </si>
  <si>
    <t>8-To-3 Priority Line Encoders</t>
  </si>
  <si>
    <t>8-To-1 Line Selector/Multiplexers</t>
  </si>
  <si>
    <t>Dual 4-To-1 Line Selector/Multiplexers</t>
  </si>
  <si>
    <t xml:space="preserve"> 4-To-16 Line Decoders/Demux</t>
  </si>
  <si>
    <t>Dual 2-To-4 Line Decoders/Demux w/Totem Pole Outputs</t>
  </si>
  <si>
    <t>Quad 2-To-1 Line Selector/Multiplexers</t>
  </si>
  <si>
    <t>Quad 2-To-1 Line Data Selector/Multiplexers</t>
  </si>
  <si>
    <t>9-Bit Odd/Even Parity Generator/Checker</t>
  </si>
  <si>
    <t>Arithmetic Logic Unit/ Function Generator</t>
  </si>
  <si>
    <t>Look-Ahead Carry Generator</t>
  </si>
  <si>
    <t>Dual Carry-Save Full Adders</t>
  </si>
  <si>
    <t>BCD-To-Seven Segment Decoder/Driver</t>
  </si>
  <si>
    <t>1 of 8 Data Selector/Mux w/ 3-State Outputs</t>
  </si>
  <si>
    <t>Dual 1 of 4 Data Selector/Mux w/ 3-State Outputs</t>
  </si>
  <si>
    <t>Quad 2 to 1 Data Selector/Mux</t>
  </si>
  <si>
    <t xml:space="preserve">Dual 5 Input NOR </t>
  </si>
  <si>
    <t>4-Bit By 4-Bit Parallel Binary Multiplier</t>
  </si>
  <si>
    <t>4-Bit Bistable Latches</t>
  </si>
  <si>
    <t>Dual 4-Line To 1-Line Data Selector/Multiplexer</t>
  </si>
  <si>
    <t>Quadruple Serial Adder/Subtractor</t>
  </si>
  <si>
    <t>8-Bit Addressable Latch</t>
  </si>
  <si>
    <t>Octal D-Type Transparent Latches And Edge-Triggered Flip-Flops</t>
  </si>
  <si>
    <t>8-Bit D-Type Transparent Read-Back Latches True Outputs</t>
  </si>
  <si>
    <t>Frequency Divider (50:1)</t>
  </si>
  <si>
    <t>Frequency Divider (60:1)</t>
  </si>
  <si>
    <t>8-Bit Shift Register</t>
  </si>
  <si>
    <t>4-Bit Shift Register</t>
  </si>
  <si>
    <t>4-Bit Parallel-Access Shift Registers</t>
  </si>
  <si>
    <t>5-Bit Shift Register</t>
  </si>
  <si>
    <t>Dual JK FlipFlops w/CLR</t>
  </si>
  <si>
    <t>Dual JK FlipFlops w/Pos Edge &amp; CLR</t>
  </si>
  <si>
    <t>Dual JK FlipFlops w/Neg Edge, CLR &amp; PRE</t>
  </si>
  <si>
    <t>Dual JK FlipFlops w/Neg Edge &amp; PRE</t>
  </si>
  <si>
    <t>Dual JK FlipFlops w/Neg Edge, PRE, Common CLK &amp; CLR</t>
  </si>
  <si>
    <t>8 Bit Parallel Out Serial Shift Register</t>
  </si>
  <si>
    <t>16-Bit Multi-Port Register File w/ 3-State Outputs</t>
  </si>
  <si>
    <t>4-Bit D-Type FlipFlops w/ 3-State Outputs</t>
  </si>
  <si>
    <t>Hex D-Type FlipFlops w/CLR</t>
  </si>
  <si>
    <t>Quad D-Type FlipFlop w/CLR</t>
  </si>
  <si>
    <t>4-Bit Parallel Access Shift Register</t>
  </si>
  <si>
    <t>4-Bit Bi-Directional Universal Shift Register</t>
  </si>
  <si>
    <t>4-Bit Cascadable Priority Register</t>
  </si>
  <si>
    <t>Quadruple S-R Latches</t>
  </si>
  <si>
    <t>Octal Storage Register</t>
  </si>
  <si>
    <t>16-Bit Shift Register</t>
  </si>
  <si>
    <t>Dual 4-Bit Decade Counters</t>
  </si>
  <si>
    <t>Dual 4-Bit Binary Counters</t>
  </si>
  <si>
    <t>4-Bit Binary Counter</t>
  </si>
  <si>
    <t>Synchronous 4-Bit Binary and Decade Counter</t>
  </si>
  <si>
    <t>35 MHz PreSet Decade &amp; Binary Counter/Latches</t>
  </si>
  <si>
    <t>50 MHz Presettable BCD Counter/Latch</t>
  </si>
  <si>
    <t>50 MHz Presettable Binary Counter/Latch</t>
  </si>
  <si>
    <t>Decade and 4-Bit Binary Counters</t>
  </si>
  <si>
    <t>Dual 4-Bit Decade Counter</t>
  </si>
  <si>
    <t>Synchronous 4-Bit Up/Down Decade Counter</t>
  </si>
  <si>
    <t>Synchronous 4-Bit Up/Down Binary Counter</t>
  </si>
  <si>
    <t>Octal Buffer/Driver w/ 3-State Outputs</t>
  </si>
  <si>
    <t>Quadruple Complementary-Output Elements</t>
  </si>
  <si>
    <t>Hex Non Inverters with OC</t>
  </si>
  <si>
    <t>4-Bit Comparator</t>
  </si>
  <si>
    <t>Quad Bus Buffer Gates 3-state</t>
  </si>
  <si>
    <t>Quad 2-Input NAND Schmitt Trigger</t>
  </si>
  <si>
    <t>1 of 16 Data Selector</t>
  </si>
  <si>
    <t>4-to-16 Line Decoder/Mux</t>
  </si>
  <si>
    <t>4x4 Register Files</t>
  </si>
  <si>
    <t>3-to-8 Line Decoder/Demux</t>
  </si>
  <si>
    <t>Quad Bus Tranceiver</t>
  </si>
  <si>
    <t>Octal Bus Tranceiver 3-State</t>
  </si>
  <si>
    <t>8-Bit Bi Directional Shift/Storage Register</t>
  </si>
  <si>
    <t>Octal D-Type Latches</t>
  </si>
  <si>
    <t>Octal Registered Tranceiver</t>
  </si>
  <si>
    <t>Octal Transparent Latches</t>
  </si>
  <si>
    <t>Octal D-Type Flip-Flops</t>
  </si>
  <si>
    <t>Octal D-Type latches</t>
  </si>
  <si>
    <t>8-Bit Binary Counter</t>
  </si>
  <si>
    <t>Octal Bus Tranceiver 3-State OC</t>
  </si>
  <si>
    <t>Octal Bus Tranceiver</t>
  </si>
  <si>
    <t>8-Bit Identity Compare</t>
  </si>
  <si>
    <t>8-Bit Magnitude/Identity Comparator with Totem-Pole Outputs</t>
  </si>
  <si>
    <t>8-Bit Magnitude/Identity Comparator with Open-Collector Outputs</t>
  </si>
  <si>
    <t>Octal 2-Input Multiplexed Latches with 3-State Outputs</t>
  </si>
  <si>
    <t>10-Bit Bus Interface D-Type Latches with 3-State Outputs</t>
  </si>
  <si>
    <t>9-Bit Bus Interface D-Type Latches with 3-State Outputs</t>
  </si>
  <si>
    <t>8-Bit Bus Interface D-Type Latches with 3-State Outputs</t>
  </si>
  <si>
    <t>Dual J-K Flip-Flops with Clear</t>
  </si>
  <si>
    <t>Octal D-Type Flip-Flop with Clear</t>
  </si>
  <si>
    <t>4-Bit Right-Shift Left-Shift Register with 3-State Outputs</t>
  </si>
  <si>
    <t>8-Bit Universal Shift/Storage Register with 3-State Outputs</t>
  </si>
  <si>
    <t>4-Bit Shifter with 3-State Outputs</t>
  </si>
  <si>
    <t>Octal D-Type Flip-Flops with Enable</t>
  </si>
  <si>
    <t>Hex D-Type Flip-Flops with Enable</t>
  </si>
  <si>
    <t>Quad D-Type Flip-Flops with Enable</t>
  </si>
  <si>
    <t>4-Bit Cascadable Shift Register with 3-State Outputs</t>
  </si>
  <si>
    <t>Quadruple 2-Input Multiplexer with Storage</t>
  </si>
  <si>
    <t>8-Bit Identity Comparator with Open-Collector Outputs</t>
  </si>
  <si>
    <t>8-Bit Shift Register with Buffered Output Latches</t>
  </si>
  <si>
    <t>8-Bit Shift Register with 3-State Output Latches</t>
  </si>
  <si>
    <t>BCD To Seven-Segment Decoder/Driver with Open Collector Outputs</t>
  </si>
  <si>
    <t>Foreign Currency</t>
  </si>
  <si>
    <t>US Cost (CoolRunner-II)</t>
  </si>
  <si>
    <t>Enter Foreign Currency Exchange Factor</t>
  </si>
  <si>
    <t>US Cost (XC9500XL)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</si>
</sst>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&quot;$&quot;#,##0.000"/>
    <numFmt numFmtId="167" formatCode="0.0%"/>
  </numFmts>
  <fonts count="3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color indexed="12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b/>
      <sz val="14"/>
      <color indexed="57"/>
      <name val="Arial"/>
      <family val="2"/>
    </font>
    <font>
      <b/>
      <sz val="10"/>
      <color indexed="53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0"/>
      <color indexed="10"/>
      <name val="Arial"/>
      <family val="2"/>
    </font>
    <font>
      <sz val="6"/>
      <name val="Arial"/>
    </font>
    <font>
      <sz val="8"/>
      <name val="Arial"/>
    </font>
    <font>
      <i/>
      <sz val="8"/>
      <name val="Arial"/>
      <family val="2"/>
    </font>
    <font>
      <b/>
      <i/>
      <sz val="10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color indexed="12"/>
      <name val="Arial"/>
      <family val="2"/>
    </font>
    <font>
      <b/>
      <sz val="12"/>
      <color indexed="57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u/>
      <sz val="12"/>
      <name val="Arial"/>
      <family val="2"/>
    </font>
    <font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44" fontId="0" fillId="3" borderId="0" xfId="0" applyNumberFormat="1" applyFill="1"/>
    <xf numFmtId="0" fontId="4" fillId="3" borderId="0" xfId="0" applyFont="1" applyFill="1"/>
    <xf numFmtId="44" fontId="2" fillId="3" borderId="0" xfId="0" applyNumberFormat="1" applyFont="1" applyFill="1"/>
    <xf numFmtId="0" fontId="3" fillId="3" borderId="0" xfId="0" applyFont="1" applyFill="1" applyAlignment="1">
      <alignment horizontal="centerContinuous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centerContinuous"/>
    </xf>
    <xf numFmtId="0" fontId="2" fillId="4" borderId="0" xfId="0" applyFont="1" applyFill="1"/>
    <xf numFmtId="44" fontId="2" fillId="5" borderId="0" xfId="0" applyNumberFormat="1" applyFont="1" applyFill="1"/>
    <xf numFmtId="0" fontId="0" fillId="0" borderId="0" xfId="0" applyFill="1" applyBorder="1"/>
    <xf numFmtId="164" fontId="0" fillId="0" borderId="0" xfId="0" applyNumberFormat="1"/>
    <xf numFmtId="164" fontId="0" fillId="3" borderId="0" xfId="0" applyNumberFormat="1" applyFill="1"/>
    <xf numFmtId="164" fontId="2" fillId="4" borderId="0" xfId="0" applyNumberFormat="1" applyFont="1" applyFill="1"/>
    <xf numFmtId="165" fontId="0" fillId="0" borderId="0" xfId="0" applyNumberFormat="1"/>
    <xf numFmtId="165" fontId="0" fillId="3" borderId="0" xfId="0" applyNumberFormat="1" applyFill="1"/>
    <xf numFmtId="165" fontId="2" fillId="3" borderId="0" xfId="0" applyNumberFormat="1" applyFont="1" applyFill="1"/>
    <xf numFmtId="165" fontId="3" fillId="5" borderId="0" xfId="0" applyNumberFormat="1" applyFont="1" applyFill="1" applyAlignment="1">
      <alignment horizontal="left"/>
    </xf>
    <xf numFmtId="165" fontId="0" fillId="4" borderId="0" xfId="0" applyNumberFormat="1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12" fillId="0" borderId="0" xfId="0" applyNumberFormat="1" applyFont="1"/>
    <xf numFmtId="164" fontId="0" fillId="0" borderId="0" xfId="0" applyNumberFormat="1" applyFill="1" applyBorder="1"/>
    <xf numFmtId="0" fontId="0" fillId="6" borderId="0" xfId="0" applyFill="1"/>
    <xf numFmtId="0" fontId="0" fillId="5" borderId="0" xfId="0" applyFill="1"/>
    <xf numFmtId="0" fontId="0" fillId="7" borderId="0" xfId="0" applyFill="1"/>
    <xf numFmtId="0" fontId="16" fillId="0" borderId="0" xfId="0" applyFont="1"/>
    <xf numFmtId="0" fontId="0" fillId="8" borderId="0" xfId="0" applyFill="1"/>
    <xf numFmtId="0" fontId="2" fillId="0" borderId="0" xfId="0" applyFont="1"/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2" fillId="4" borderId="0" xfId="0" applyFont="1" applyFill="1" applyAlignment="1">
      <alignment horizontal="left"/>
    </xf>
    <xf numFmtId="0" fontId="0" fillId="9" borderId="0" xfId="0" applyFill="1"/>
    <xf numFmtId="165" fontId="0" fillId="2" borderId="0" xfId="0" applyNumberFormat="1" applyFill="1"/>
    <xf numFmtId="44" fontId="0" fillId="2" borderId="0" xfId="0" applyNumberFormat="1" applyFill="1"/>
    <xf numFmtId="0" fontId="2" fillId="2" borderId="0" xfId="0" applyFont="1" applyFill="1"/>
    <xf numFmtId="44" fontId="18" fillId="0" borderId="0" xfId="0" applyNumberFormat="1" applyFont="1" applyAlignment="1">
      <alignment horizontal="center"/>
    </xf>
    <xf numFmtId="166" fontId="0" fillId="0" borderId="0" xfId="0" applyNumberFormat="1"/>
    <xf numFmtId="166" fontId="0" fillId="3" borderId="0" xfId="0" applyNumberFormat="1" applyFill="1"/>
    <xf numFmtId="166" fontId="0" fillId="0" borderId="0" xfId="0" applyNumberFormat="1" applyFill="1" applyBorder="1"/>
    <xf numFmtId="166" fontId="2" fillId="4" borderId="0" xfId="0" applyNumberFormat="1" applyFont="1" applyFill="1"/>
    <xf numFmtId="166" fontId="13" fillId="0" borderId="0" xfId="0" applyNumberFormat="1" applyFont="1"/>
    <xf numFmtId="166" fontId="19" fillId="0" borderId="0" xfId="0" applyNumberFormat="1" applyFont="1"/>
    <xf numFmtId="166" fontId="19" fillId="2" borderId="0" xfId="0" applyNumberFormat="1" applyFont="1" applyFill="1"/>
    <xf numFmtId="0" fontId="20" fillId="0" borderId="0" xfId="0" applyFont="1"/>
    <xf numFmtId="0" fontId="20" fillId="0" borderId="0" xfId="0" applyFont="1" applyAlignment="1">
      <alignment horizontal="left"/>
    </xf>
    <xf numFmtId="166" fontId="20" fillId="0" borderId="0" xfId="0" applyNumberFormat="1" applyFont="1"/>
    <xf numFmtId="164" fontId="20" fillId="0" borderId="0" xfId="0" applyNumberFormat="1" applyFont="1"/>
    <xf numFmtId="0" fontId="21" fillId="0" borderId="0" xfId="0" applyFont="1"/>
    <xf numFmtId="0" fontId="21" fillId="0" borderId="0" xfId="0" applyFont="1" applyFill="1" applyBorder="1"/>
    <xf numFmtId="0" fontId="0" fillId="10" borderId="0" xfId="0" applyFill="1" applyBorder="1" applyAlignment="1">
      <alignment horizontal="center"/>
    </xf>
    <xf numFmtId="164" fontId="0" fillId="10" borderId="0" xfId="0" applyNumberFormat="1" applyFill="1" applyBorder="1" applyAlignment="1">
      <alignment horizontal="center"/>
    </xf>
    <xf numFmtId="165" fontId="0" fillId="10" borderId="0" xfId="0" applyNumberFormat="1" applyFill="1" applyBorder="1"/>
    <xf numFmtId="44" fontId="0" fillId="10" borderId="0" xfId="0" applyNumberFormat="1" applyFill="1" applyBorder="1"/>
    <xf numFmtId="44" fontId="17" fillId="10" borderId="0" xfId="1" applyFont="1" applyFill="1" applyBorder="1" applyAlignment="1">
      <alignment horizontal="center"/>
    </xf>
    <xf numFmtId="44" fontId="17" fillId="10" borderId="0" xfId="1" applyFont="1" applyFill="1" applyBorder="1"/>
    <xf numFmtId="44" fontId="7" fillId="10" borderId="0" xfId="1" applyFont="1" applyFill="1" applyBorder="1"/>
    <xf numFmtId="44" fontId="11" fillId="10" borderId="0" xfId="1" applyFont="1" applyFill="1" applyBorder="1"/>
    <xf numFmtId="164" fontId="0" fillId="2" borderId="0" xfId="0" applyNumberFormat="1" applyFill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44" fontId="17" fillId="4" borderId="0" xfId="1" applyFont="1" applyFill="1" applyBorder="1" applyAlignment="1">
      <alignment horizontal="center"/>
    </xf>
    <xf numFmtId="49" fontId="7" fillId="11" borderId="0" xfId="0" applyNumberFormat="1" applyFont="1" applyFill="1" applyBorder="1" applyAlignment="1">
      <alignment horizontal="center"/>
    </xf>
    <xf numFmtId="165" fontId="0" fillId="11" borderId="0" xfId="0" applyNumberFormat="1" applyFill="1" applyBorder="1"/>
    <xf numFmtId="44" fontId="17" fillId="11" borderId="0" xfId="1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164" fontId="0" fillId="12" borderId="0" xfId="0" applyNumberFormat="1" applyFill="1" applyAlignment="1">
      <alignment horizontal="center"/>
    </xf>
    <xf numFmtId="165" fontId="0" fillId="12" borderId="0" xfId="0" applyNumberFormat="1" applyFill="1"/>
    <xf numFmtId="0" fontId="20" fillId="12" borderId="0" xfId="0" applyFont="1" applyFill="1" applyAlignment="1">
      <alignment horizontal="center"/>
    </xf>
    <xf numFmtId="164" fontId="20" fillId="12" borderId="0" xfId="0" applyNumberFormat="1" applyFont="1" applyFill="1" applyAlignment="1">
      <alignment horizontal="center"/>
    </xf>
    <xf numFmtId="165" fontId="20" fillId="12" borderId="0" xfId="0" applyNumberFormat="1" applyFont="1" applyFill="1"/>
    <xf numFmtId="167" fontId="17" fillId="12" borderId="0" xfId="1" applyNumberFormat="1" applyFont="1" applyFill="1" applyBorder="1" applyAlignment="1">
      <alignment horizontal="center"/>
    </xf>
    <xf numFmtId="167" fontId="17" fillId="12" borderId="0" xfId="0" applyNumberFormat="1" applyFont="1" applyFill="1" applyAlignment="1">
      <alignment horizontal="center"/>
    </xf>
    <xf numFmtId="0" fontId="0" fillId="13" borderId="0" xfId="0" applyFill="1" applyBorder="1"/>
    <xf numFmtId="0" fontId="0" fillId="13" borderId="0" xfId="0" applyFill="1" applyBorder="1" applyAlignment="1">
      <alignment horizontal="center"/>
    </xf>
    <xf numFmtId="0" fontId="5" fillId="13" borderId="0" xfId="0" applyFont="1" applyFill="1" applyBorder="1" applyAlignment="1">
      <alignment horizontal="left"/>
    </xf>
    <xf numFmtId="164" fontId="0" fillId="13" borderId="0" xfId="0" applyNumberFormat="1" applyFill="1" applyBorder="1" applyAlignment="1">
      <alignment horizontal="center"/>
    </xf>
    <xf numFmtId="165" fontId="0" fillId="13" borderId="0" xfId="0" applyNumberFormat="1" applyFill="1" applyBorder="1"/>
    <xf numFmtId="44" fontId="0" fillId="13" borderId="0" xfId="0" applyNumberFormat="1" applyFill="1" applyBorder="1"/>
    <xf numFmtId="0" fontId="6" fillId="13" borderId="0" xfId="0" applyFont="1" applyFill="1" applyBorder="1" applyAlignment="1">
      <alignment horizontal="center"/>
    </xf>
    <xf numFmtId="0" fontId="0" fillId="13" borderId="0" xfId="0" applyFill="1"/>
    <xf numFmtId="0" fontId="0" fillId="13" borderId="0" xfId="0" applyFill="1" applyAlignment="1">
      <alignment horizontal="center"/>
    </xf>
    <xf numFmtId="165" fontId="0" fillId="13" borderId="0" xfId="0" applyNumberFormat="1" applyFill="1"/>
    <xf numFmtId="164" fontId="0" fillId="13" borderId="0" xfId="0" applyNumberFormat="1" applyFill="1" applyAlignment="1">
      <alignment horizontal="center"/>
    </xf>
    <xf numFmtId="44" fontId="0" fillId="13" borderId="0" xfId="0" applyNumberFormat="1" applyFill="1"/>
    <xf numFmtId="0" fontId="0" fillId="13" borderId="1" xfId="0" applyFill="1" applyBorder="1"/>
    <xf numFmtId="0" fontId="20" fillId="13" borderId="0" xfId="0" applyFont="1" applyFill="1"/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166" fontId="15" fillId="0" borderId="0" xfId="0" applyNumberFormat="1" applyFont="1"/>
    <xf numFmtId="164" fontId="15" fillId="0" borderId="0" xfId="0" applyNumberFormat="1" applyFont="1"/>
    <xf numFmtId="0" fontId="17" fillId="3" borderId="2" xfId="0" applyFont="1" applyFill="1" applyBorder="1" applyAlignment="1">
      <alignment horizontal="center"/>
    </xf>
    <xf numFmtId="164" fontId="9" fillId="8" borderId="2" xfId="0" applyNumberFormat="1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49" fontId="17" fillId="9" borderId="2" xfId="0" applyNumberFormat="1" applyFont="1" applyFill="1" applyBorder="1" applyAlignment="1">
      <alignment horizontal="center"/>
    </xf>
    <xf numFmtId="165" fontId="17" fillId="2" borderId="2" xfId="0" applyNumberFormat="1" applyFont="1" applyFill="1" applyBorder="1" applyAlignment="1">
      <alignment horizontal="center"/>
    </xf>
    <xf numFmtId="49" fontId="17" fillId="4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24" fillId="13" borderId="4" xfId="0" applyFont="1" applyFill="1" applyBorder="1"/>
    <xf numFmtId="0" fontId="24" fillId="0" borderId="4" xfId="0" applyFont="1" applyBorder="1"/>
    <xf numFmtId="0" fontId="24" fillId="0" borderId="4" xfId="0" applyFont="1" applyBorder="1" applyAlignment="1">
      <alignment horizontal="left"/>
    </xf>
    <xf numFmtId="166" fontId="24" fillId="0" borderId="4" xfId="0" applyNumberFormat="1" applyFont="1" applyBorder="1"/>
    <xf numFmtId="164" fontId="24" fillId="0" borderId="4" xfId="0" applyNumberFormat="1" applyFont="1" applyBorder="1"/>
    <xf numFmtId="0" fontId="0" fillId="0" borderId="0" xfId="0" applyFill="1"/>
    <xf numFmtId="37" fontId="7" fillId="12" borderId="0" xfId="1" applyNumberFormat="1" applyFont="1" applyFill="1" applyBorder="1" applyAlignment="1" applyProtection="1">
      <alignment horizontal="center"/>
    </xf>
    <xf numFmtId="0" fontId="22" fillId="12" borderId="0" xfId="0" applyFont="1" applyFill="1" applyAlignment="1">
      <alignment horizontal="center"/>
    </xf>
    <xf numFmtId="44" fontId="0" fillId="12" borderId="0" xfId="0" applyNumberFormat="1" applyFill="1"/>
    <xf numFmtId="44" fontId="20" fillId="12" borderId="0" xfId="0" applyNumberFormat="1" applyFont="1" applyFill="1"/>
    <xf numFmtId="0" fontId="8" fillId="14" borderId="5" xfId="0" applyFont="1" applyFill="1" applyBorder="1"/>
    <xf numFmtId="0" fontId="0" fillId="14" borderId="5" xfId="0" applyFill="1" applyBorder="1" applyAlignment="1">
      <alignment horizontal="center"/>
    </xf>
    <xf numFmtId="0" fontId="3" fillId="14" borderId="5" xfId="0" applyFont="1" applyFill="1" applyBorder="1" applyAlignment="1">
      <alignment horizontal="right"/>
    </xf>
    <xf numFmtId="44" fontId="8" fillId="14" borderId="5" xfId="0" applyNumberFormat="1" applyFont="1" applyFill="1" applyBorder="1" applyAlignment="1">
      <alignment horizontal="right"/>
    </xf>
    <xf numFmtId="44" fontId="7" fillId="2" borderId="5" xfId="0" applyNumberFormat="1" applyFont="1" applyFill="1" applyBorder="1" applyAlignment="1">
      <alignment horizontal="right"/>
    </xf>
    <xf numFmtId="0" fontId="7" fillId="14" borderId="5" xfId="0" applyFont="1" applyFill="1" applyBorder="1" applyAlignment="1">
      <alignment horizontal="right"/>
    </xf>
    <xf numFmtId="165" fontId="7" fillId="14" borderId="5" xfId="0" applyNumberFormat="1" applyFont="1" applyFill="1" applyBorder="1" applyAlignment="1">
      <alignment horizontal="right"/>
    </xf>
    <xf numFmtId="44" fontId="26" fillId="10" borderId="0" xfId="1" applyFont="1" applyFill="1" applyBorder="1"/>
    <xf numFmtId="44" fontId="27" fillId="10" borderId="0" xfId="1" applyFont="1" applyFill="1" applyBorder="1"/>
    <xf numFmtId="0" fontId="22" fillId="0" borderId="0" xfId="0" applyFont="1" applyAlignment="1"/>
    <xf numFmtId="0" fontId="28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3" fillId="13" borderId="0" xfId="0" applyFont="1" applyFill="1" applyAlignment="1">
      <alignment horizontal="left"/>
    </xf>
    <xf numFmtId="0" fontId="3" fillId="13" borderId="0" xfId="0" applyFont="1" applyFill="1" applyAlignment="1">
      <alignment horizontal="centerContinuous"/>
    </xf>
    <xf numFmtId="0" fontId="29" fillId="13" borderId="0" xfId="0" applyFont="1" applyFill="1"/>
    <xf numFmtId="0" fontId="17" fillId="0" borderId="6" xfId="0" applyFont="1" applyBorder="1"/>
    <xf numFmtId="0" fontId="17" fillId="0" borderId="6" xfId="0" applyFont="1" applyBorder="1" applyAlignment="1">
      <alignment horizontal="center"/>
    </xf>
    <xf numFmtId="0" fontId="0" fillId="15" borderId="7" xfId="0" applyFill="1" applyBorder="1"/>
    <xf numFmtId="0" fontId="2" fillId="15" borderId="7" xfId="0" applyFont="1" applyFill="1" applyBorder="1" applyAlignment="1">
      <alignment horizontal="center"/>
    </xf>
    <xf numFmtId="164" fontId="22" fillId="13" borderId="0" xfId="0" applyNumberFormat="1" applyFont="1" applyFill="1" applyAlignment="1">
      <alignment horizontal="center"/>
    </xf>
    <xf numFmtId="44" fontId="2" fillId="4" borderId="0" xfId="1" applyFont="1" applyFill="1" applyBorder="1" applyAlignment="1">
      <alignment horizontal="center"/>
    </xf>
    <xf numFmtId="165" fontId="2" fillId="4" borderId="0" xfId="0" applyNumberFormat="1" applyFont="1" applyFill="1"/>
    <xf numFmtId="37" fontId="2" fillId="11" borderId="0" xfId="1" applyNumberFormat="1" applyFont="1" applyFill="1" applyBorder="1" applyAlignment="1" applyProtection="1">
      <alignment horizontal="center"/>
    </xf>
    <xf numFmtId="49" fontId="2" fillId="11" borderId="0" xfId="0" applyNumberFormat="1" applyFont="1" applyFill="1" applyAlignment="1">
      <alignment horizontal="center"/>
    </xf>
    <xf numFmtId="0" fontId="15" fillId="13" borderId="0" xfId="0" applyFont="1" applyFill="1"/>
    <xf numFmtId="9" fontId="2" fillId="4" borderId="0" xfId="0" applyNumberFormat="1" applyFont="1" applyFill="1"/>
    <xf numFmtId="0" fontId="25" fillId="10" borderId="0" xfId="0" applyFont="1" applyFill="1" applyBorder="1" applyAlignment="1">
      <alignment horizontal="right"/>
    </xf>
    <xf numFmtId="0" fontId="20" fillId="12" borderId="0" xfId="0" applyFont="1" applyFill="1" applyAlignment="1">
      <alignment horizontal="right"/>
    </xf>
    <xf numFmtId="0" fontId="2" fillId="12" borderId="0" xfId="0" applyFont="1" applyFill="1" applyAlignment="1">
      <alignment horizontal="right"/>
    </xf>
    <xf numFmtId="0" fontId="31" fillId="10" borderId="0" xfId="0" applyFont="1" applyFill="1" applyBorder="1" applyAlignment="1">
      <alignment horizontal="right"/>
    </xf>
    <xf numFmtId="0" fontId="31" fillId="12" borderId="0" xfId="0" applyFont="1" applyFill="1" applyAlignment="1">
      <alignment horizontal="right"/>
    </xf>
    <xf numFmtId="0" fontId="20" fillId="13" borderId="0" xfId="0" applyFont="1" applyFill="1" applyAlignment="1">
      <alignment horizontal="center"/>
    </xf>
    <xf numFmtId="1" fontId="0" fillId="0" borderId="0" xfId="0" applyNumberFormat="1"/>
    <xf numFmtId="1" fontId="0" fillId="13" borderId="0" xfId="0" applyNumberFormat="1" applyFill="1"/>
    <xf numFmtId="1" fontId="22" fillId="0" borderId="0" xfId="0" applyNumberFormat="1" applyFont="1" applyAlignment="1">
      <alignment horizontal="center"/>
    </xf>
    <xf numFmtId="1" fontId="7" fillId="14" borderId="5" xfId="0" applyNumberFormat="1" applyFont="1" applyFill="1" applyBorder="1" applyAlignment="1">
      <alignment horizontal="right"/>
    </xf>
    <xf numFmtId="2" fontId="0" fillId="0" borderId="0" xfId="0" applyNumberFormat="1"/>
    <xf numFmtId="2" fontId="0" fillId="13" borderId="0" xfId="0" applyNumberFormat="1" applyFill="1"/>
    <xf numFmtId="2" fontId="22" fillId="0" borderId="0" xfId="0" applyNumberFormat="1" applyFont="1" applyAlignment="1"/>
    <xf numFmtId="0" fontId="0" fillId="13" borderId="0" xfId="0" applyFill="1" applyAlignment="1">
      <alignment horizontal="left"/>
    </xf>
    <xf numFmtId="166" fontId="0" fillId="13" borderId="0" xfId="0" applyNumberFormat="1" applyFill="1"/>
    <xf numFmtId="164" fontId="0" fillId="13" borderId="0" xfId="0" applyNumberFormat="1" applyFill="1"/>
    <xf numFmtId="0" fontId="0" fillId="10" borderId="0" xfId="0" applyFill="1" applyAlignment="1">
      <alignment horizontal="center"/>
    </xf>
    <xf numFmtId="0" fontId="0" fillId="10" borderId="0" xfId="0" applyFill="1"/>
    <xf numFmtId="164" fontId="17" fillId="2" borderId="0" xfId="1" applyNumberFormat="1" applyFont="1" applyFill="1" applyBorder="1"/>
    <xf numFmtId="44" fontId="17" fillId="2" borderId="0" xfId="0" applyNumberFormat="1" applyFont="1" applyFill="1"/>
    <xf numFmtId="44" fontId="17" fillId="10" borderId="0" xfId="1" applyFont="1" applyFill="1" applyBorder="1" applyAlignment="1">
      <alignment horizontal="left"/>
    </xf>
    <xf numFmtId="0" fontId="22" fillId="12" borderId="0" xfId="0" applyFont="1" applyFill="1" applyAlignment="1">
      <alignment horizontal="right"/>
    </xf>
    <xf numFmtId="0" fontId="19" fillId="0" borderId="0" xfId="0" applyFont="1"/>
    <xf numFmtId="0" fontId="10" fillId="13" borderId="0" xfId="0" applyFont="1" applyFill="1" applyBorder="1" applyAlignment="1">
      <alignment horizontal="right"/>
    </xf>
    <xf numFmtId="0" fontId="14" fillId="0" borderId="0" xfId="0" applyFont="1"/>
    <xf numFmtId="0" fontId="0" fillId="0" borderId="0" xfId="0" applyNumberFormat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0" borderId="0" xfId="0" applyAlignment="1"/>
    <xf numFmtId="0" fontId="5" fillId="13" borderId="0" xfId="0" applyFont="1" applyFill="1" applyBorder="1" applyAlignment="1">
      <alignment horizontal="center"/>
    </xf>
    <xf numFmtId="166" fontId="19" fillId="15" borderId="0" xfId="0" applyNumberFormat="1" applyFont="1" applyFill="1"/>
    <xf numFmtId="0" fontId="0" fillId="15" borderId="0" xfId="0" applyFill="1"/>
    <xf numFmtId="166" fontId="13" fillId="15" borderId="0" xfId="0" applyNumberFormat="1" applyFont="1" applyFill="1"/>
    <xf numFmtId="0" fontId="0" fillId="15" borderId="8" xfId="0" applyFill="1" applyBorder="1"/>
    <xf numFmtId="0" fontId="14" fillId="15" borderId="0" xfId="0" applyFont="1" applyFill="1"/>
    <xf numFmtId="166" fontId="13" fillId="15" borderId="9" xfId="0" applyNumberFormat="1" applyFont="1" applyFill="1" applyBorder="1"/>
    <xf numFmtId="166" fontId="13" fillId="15" borderId="10" xfId="0" applyNumberFormat="1" applyFont="1" applyFill="1" applyBorder="1"/>
    <xf numFmtId="166" fontId="13" fillId="15" borderId="8" xfId="0" applyNumberFormat="1" applyFont="1" applyFill="1" applyBorder="1"/>
    <xf numFmtId="0" fontId="0" fillId="0" borderId="0" xfId="0" applyNumberFormat="1" applyFill="1" applyBorder="1"/>
    <xf numFmtId="0" fontId="32" fillId="0" borderId="0" xfId="0" applyFont="1"/>
    <xf numFmtId="0" fontId="32" fillId="0" borderId="0" xfId="0" applyFont="1" applyFill="1" applyBorder="1"/>
    <xf numFmtId="0" fontId="2" fillId="9" borderId="0" xfId="0" applyFont="1" applyFill="1" applyBorder="1" applyAlignment="1">
      <alignment horizontal="right"/>
    </xf>
    <xf numFmtId="7" fontId="2" fillId="9" borderId="0" xfId="0" applyNumberFormat="1" applyFont="1" applyFill="1" applyAlignment="1">
      <alignment horizontal="right"/>
    </xf>
    <xf numFmtId="0" fontId="2" fillId="9" borderId="8" xfId="0" applyFont="1" applyFill="1" applyBorder="1" applyAlignment="1">
      <alignment horizontal="right"/>
    </xf>
    <xf numFmtId="43" fontId="2" fillId="9" borderId="0" xfId="0" applyNumberFormat="1" applyFont="1" applyFill="1" applyAlignment="1">
      <alignment horizontal="right"/>
    </xf>
    <xf numFmtId="0" fontId="0" fillId="15" borderId="7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0</xdr:colOff>
      <xdr:row>1</xdr:row>
      <xdr:rowOff>76200</xdr:rowOff>
    </xdr:to>
    <xdr:grpSp>
      <xdr:nvGrpSpPr>
        <xdr:cNvPr id="1038" name="Group 14"/>
        <xdr:cNvGrpSpPr>
          <a:grpSpLocks/>
        </xdr:cNvGrpSpPr>
      </xdr:nvGrpSpPr>
      <xdr:grpSpPr bwMode="auto">
        <a:xfrm>
          <a:off x="85725" y="66675"/>
          <a:ext cx="885825" cy="171450"/>
          <a:chOff x="1097" y="1506"/>
          <a:chExt cx="3860" cy="1068"/>
        </a:xfrm>
      </xdr:grpSpPr>
      <xdr:sp macro="" textlink="">
        <xdr:nvSpPr>
          <xdr:cNvPr id="1039" name="Freeform 15"/>
          <xdr:cNvSpPr>
            <a:spLocks/>
          </xdr:cNvSpPr>
        </xdr:nvSpPr>
        <xdr:spPr bwMode="auto">
          <a:xfrm>
            <a:off x="1444" y="1517"/>
            <a:ext cx="520" cy="1051"/>
          </a:xfrm>
          <a:custGeom>
            <a:avLst/>
            <a:gdLst>
              <a:gd name="T0" fmla="*/ 519 w 520"/>
              <a:gd name="T1" fmla="*/ 272 h 1051"/>
              <a:gd name="T2" fmla="*/ 235 w 520"/>
              <a:gd name="T3" fmla="*/ 0 h 1051"/>
              <a:gd name="T4" fmla="*/ 0 w 520"/>
              <a:gd name="T5" fmla="*/ 233 h 1051"/>
              <a:gd name="T6" fmla="*/ 301 w 520"/>
              <a:gd name="T7" fmla="*/ 522 h 1051"/>
              <a:gd name="T8" fmla="*/ 0 w 520"/>
              <a:gd name="T9" fmla="*/ 817 h 1051"/>
              <a:gd name="T10" fmla="*/ 235 w 520"/>
              <a:gd name="T11" fmla="*/ 1050 h 1051"/>
              <a:gd name="T12" fmla="*/ 519 w 520"/>
              <a:gd name="T13" fmla="*/ 772 h 10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520" h="1051">
                <a:moveTo>
                  <a:pt x="519" y="272"/>
                </a:moveTo>
                <a:lnTo>
                  <a:pt x="235" y="0"/>
                </a:lnTo>
                <a:lnTo>
                  <a:pt x="0" y="233"/>
                </a:lnTo>
                <a:lnTo>
                  <a:pt x="301" y="522"/>
                </a:lnTo>
                <a:lnTo>
                  <a:pt x="0" y="817"/>
                </a:lnTo>
                <a:lnTo>
                  <a:pt x="235" y="1050"/>
                </a:lnTo>
                <a:lnTo>
                  <a:pt x="519" y="772"/>
                </a:lnTo>
              </a:path>
            </a:pathLst>
          </a:custGeom>
          <a:noFill/>
          <a:ln w="25400" cap="rnd" cmpd="sng">
            <a:solidFill>
              <a:srgbClr val="4B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CC9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0" name="Freeform 16"/>
          <xdr:cNvSpPr>
            <a:spLocks/>
          </xdr:cNvSpPr>
        </xdr:nvSpPr>
        <xdr:spPr bwMode="auto">
          <a:xfrm>
            <a:off x="1097" y="1512"/>
            <a:ext cx="644" cy="1062"/>
          </a:xfrm>
          <a:custGeom>
            <a:avLst/>
            <a:gdLst>
              <a:gd name="T0" fmla="*/ 581 w 644"/>
              <a:gd name="T1" fmla="*/ 0 h 1062"/>
              <a:gd name="T2" fmla="*/ 251 w 644"/>
              <a:gd name="T3" fmla="*/ 0 h 1062"/>
              <a:gd name="T4" fmla="*/ 0 w 644"/>
              <a:gd name="T5" fmla="*/ 244 h 1062"/>
              <a:gd name="T6" fmla="*/ 302 w 644"/>
              <a:gd name="T7" fmla="*/ 539 h 1062"/>
              <a:gd name="T8" fmla="*/ 5 w 644"/>
              <a:gd name="T9" fmla="*/ 822 h 1062"/>
              <a:gd name="T10" fmla="*/ 246 w 644"/>
              <a:gd name="T11" fmla="*/ 1061 h 1062"/>
              <a:gd name="T12" fmla="*/ 575 w 644"/>
              <a:gd name="T13" fmla="*/ 1061 h 1062"/>
              <a:gd name="T14" fmla="*/ 341 w 644"/>
              <a:gd name="T15" fmla="*/ 828 h 1062"/>
              <a:gd name="T16" fmla="*/ 643 w 644"/>
              <a:gd name="T17" fmla="*/ 528 h 1062"/>
              <a:gd name="T18" fmla="*/ 346 w 644"/>
              <a:gd name="T19" fmla="*/ 239 h 1062"/>
              <a:gd name="T20" fmla="*/ 581 w 644"/>
              <a:gd name="T21" fmla="*/ 0 h 10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644" h="1062">
                <a:moveTo>
                  <a:pt x="581" y="0"/>
                </a:moveTo>
                <a:lnTo>
                  <a:pt x="251" y="0"/>
                </a:lnTo>
                <a:lnTo>
                  <a:pt x="0" y="244"/>
                </a:lnTo>
                <a:lnTo>
                  <a:pt x="302" y="539"/>
                </a:lnTo>
                <a:lnTo>
                  <a:pt x="5" y="822"/>
                </a:lnTo>
                <a:lnTo>
                  <a:pt x="246" y="1061"/>
                </a:lnTo>
                <a:lnTo>
                  <a:pt x="575" y="1061"/>
                </a:lnTo>
                <a:lnTo>
                  <a:pt x="341" y="828"/>
                </a:lnTo>
                <a:lnTo>
                  <a:pt x="643" y="528"/>
                </a:lnTo>
                <a:lnTo>
                  <a:pt x="346" y="239"/>
                </a:lnTo>
                <a:lnTo>
                  <a:pt x="581" y="0"/>
                </a:lnTo>
              </a:path>
            </a:pathLst>
          </a:custGeom>
          <a:solidFill>
            <a:srgbClr val="4B0000"/>
          </a:solidFill>
          <a:ln w="12700" cap="rnd" cmpd="sng">
            <a:solidFill>
              <a:srgbClr val="4B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1" name="Freeform 17"/>
          <xdr:cNvSpPr>
            <a:spLocks/>
          </xdr:cNvSpPr>
        </xdr:nvSpPr>
        <xdr:spPr bwMode="auto">
          <a:xfrm>
            <a:off x="2359" y="1699"/>
            <a:ext cx="521" cy="746"/>
          </a:xfrm>
          <a:custGeom>
            <a:avLst/>
            <a:gdLst>
              <a:gd name="T0" fmla="*/ 263 w 521"/>
              <a:gd name="T1" fmla="*/ 267 h 746"/>
              <a:gd name="T2" fmla="*/ 117 w 521"/>
              <a:gd name="T3" fmla="*/ 0 h 746"/>
              <a:gd name="T4" fmla="*/ 0 w 521"/>
              <a:gd name="T5" fmla="*/ 0 h 746"/>
              <a:gd name="T6" fmla="*/ 201 w 521"/>
              <a:gd name="T7" fmla="*/ 372 h 746"/>
              <a:gd name="T8" fmla="*/ 0 w 521"/>
              <a:gd name="T9" fmla="*/ 745 h 746"/>
              <a:gd name="T10" fmla="*/ 61 w 521"/>
              <a:gd name="T11" fmla="*/ 745 h 746"/>
              <a:gd name="T12" fmla="*/ 235 w 521"/>
              <a:gd name="T13" fmla="*/ 428 h 746"/>
              <a:gd name="T14" fmla="*/ 402 w 521"/>
              <a:gd name="T15" fmla="*/ 745 h 746"/>
              <a:gd name="T16" fmla="*/ 520 w 521"/>
              <a:gd name="T17" fmla="*/ 745 h 746"/>
              <a:gd name="T18" fmla="*/ 290 w 521"/>
              <a:gd name="T19" fmla="*/ 322 h 746"/>
              <a:gd name="T20" fmla="*/ 464 w 521"/>
              <a:gd name="T21" fmla="*/ 0 h 746"/>
              <a:gd name="T22" fmla="*/ 402 w 521"/>
              <a:gd name="T23" fmla="*/ 0 h 746"/>
              <a:gd name="T24" fmla="*/ 263 w 521"/>
              <a:gd name="T25" fmla="*/ 267 h 74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21" h="746">
                <a:moveTo>
                  <a:pt x="263" y="267"/>
                </a:moveTo>
                <a:lnTo>
                  <a:pt x="117" y="0"/>
                </a:lnTo>
                <a:lnTo>
                  <a:pt x="0" y="0"/>
                </a:lnTo>
                <a:lnTo>
                  <a:pt x="201" y="372"/>
                </a:lnTo>
                <a:lnTo>
                  <a:pt x="0" y="745"/>
                </a:lnTo>
                <a:lnTo>
                  <a:pt x="61" y="745"/>
                </a:lnTo>
                <a:lnTo>
                  <a:pt x="235" y="428"/>
                </a:lnTo>
                <a:lnTo>
                  <a:pt x="402" y="745"/>
                </a:lnTo>
                <a:lnTo>
                  <a:pt x="520" y="745"/>
                </a:lnTo>
                <a:lnTo>
                  <a:pt x="290" y="322"/>
                </a:lnTo>
                <a:lnTo>
                  <a:pt x="464" y="0"/>
                </a:lnTo>
                <a:lnTo>
                  <a:pt x="402" y="0"/>
                </a:lnTo>
                <a:lnTo>
                  <a:pt x="263" y="267"/>
                </a:lnTo>
              </a:path>
            </a:pathLst>
          </a:custGeom>
          <a:solidFill>
            <a:srgbClr val="999999"/>
          </a:solidFill>
          <a:ln w="12700" cap="rnd" cmpd="sng">
            <a:solidFill>
              <a:srgbClr val="99999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2" name="Rectangle 18"/>
          <xdr:cNvSpPr>
            <a:spLocks noChangeArrowheads="1"/>
          </xdr:cNvSpPr>
        </xdr:nvSpPr>
        <xdr:spPr bwMode="auto">
          <a:xfrm>
            <a:off x="2947" y="1709"/>
            <a:ext cx="98" cy="736"/>
          </a:xfrm>
          <a:prstGeom prst="rect">
            <a:avLst/>
          </a:prstGeom>
          <a:solidFill>
            <a:srgbClr val="999999"/>
          </a:solidFill>
          <a:ln w="12700">
            <a:solidFill>
              <a:srgbClr val="999999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3" name="Freeform 19"/>
          <xdr:cNvSpPr>
            <a:spLocks/>
          </xdr:cNvSpPr>
        </xdr:nvSpPr>
        <xdr:spPr bwMode="auto">
          <a:xfrm>
            <a:off x="3150" y="1697"/>
            <a:ext cx="397" cy="745"/>
          </a:xfrm>
          <a:custGeom>
            <a:avLst/>
            <a:gdLst>
              <a:gd name="T0" fmla="*/ 0 w 397"/>
              <a:gd name="T1" fmla="*/ 744 h 745"/>
              <a:gd name="T2" fmla="*/ 0 w 397"/>
              <a:gd name="T3" fmla="*/ 0 h 745"/>
              <a:gd name="T4" fmla="*/ 117 w 397"/>
              <a:gd name="T5" fmla="*/ 0 h 745"/>
              <a:gd name="T6" fmla="*/ 117 w 397"/>
              <a:gd name="T7" fmla="*/ 689 h 745"/>
              <a:gd name="T8" fmla="*/ 396 w 397"/>
              <a:gd name="T9" fmla="*/ 689 h 745"/>
              <a:gd name="T10" fmla="*/ 396 w 397"/>
              <a:gd name="T11" fmla="*/ 744 h 745"/>
              <a:gd name="T12" fmla="*/ 117 w 397"/>
              <a:gd name="T13" fmla="*/ 744 h 745"/>
              <a:gd name="T14" fmla="*/ 0 w 397"/>
              <a:gd name="T15" fmla="*/ 744 h 7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397" h="745">
                <a:moveTo>
                  <a:pt x="0" y="744"/>
                </a:moveTo>
                <a:lnTo>
                  <a:pt x="0" y="0"/>
                </a:lnTo>
                <a:lnTo>
                  <a:pt x="117" y="0"/>
                </a:lnTo>
                <a:lnTo>
                  <a:pt x="117" y="689"/>
                </a:lnTo>
                <a:lnTo>
                  <a:pt x="396" y="689"/>
                </a:lnTo>
                <a:lnTo>
                  <a:pt x="396" y="744"/>
                </a:lnTo>
                <a:lnTo>
                  <a:pt x="117" y="744"/>
                </a:lnTo>
                <a:lnTo>
                  <a:pt x="0" y="744"/>
                </a:lnTo>
              </a:path>
            </a:pathLst>
          </a:custGeom>
          <a:solidFill>
            <a:srgbClr val="999999"/>
          </a:solidFill>
          <a:ln w="12700" cap="rnd" cmpd="sng">
            <a:solidFill>
              <a:srgbClr val="99999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4" name="Rectangle 20"/>
          <xdr:cNvSpPr>
            <a:spLocks noChangeArrowheads="1"/>
          </xdr:cNvSpPr>
        </xdr:nvSpPr>
        <xdr:spPr bwMode="auto">
          <a:xfrm>
            <a:off x="3626" y="1708"/>
            <a:ext cx="109" cy="736"/>
          </a:xfrm>
          <a:prstGeom prst="rect">
            <a:avLst/>
          </a:prstGeom>
          <a:solidFill>
            <a:srgbClr val="999999"/>
          </a:solidFill>
          <a:ln w="12700">
            <a:solidFill>
              <a:srgbClr val="999999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5" name="Freeform 21"/>
          <xdr:cNvSpPr>
            <a:spLocks/>
          </xdr:cNvSpPr>
        </xdr:nvSpPr>
        <xdr:spPr bwMode="auto">
          <a:xfrm>
            <a:off x="3831" y="1697"/>
            <a:ext cx="532" cy="745"/>
          </a:xfrm>
          <a:custGeom>
            <a:avLst/>
            <a:gdLst>
              <a:gd name="T0" fmla="*/ 61 w 532"/>
              <a:gd name="T1" fmla="*/ 744 h 745"/>
              <a:gd name="T2" fmla="*/ 0 w 532"/>
              <a:gd name="T3" fmla="*/ 744 h 745"/>
              <a:gd name="T4" fmla="*/ 0 w 532"/>
              <a:gd name="T5" fmla="*/ 0 h 745"/>
              <a:gd name="T6" fmla="*/ 123 w 532"/>
              <a:gd name="T7" fmla="*/ 0 h 745"/>
              <a:gd name="T8" fmla="*/ 469 w 532"/>
              <a:gd name="T9" fmla="*/ 650 h 745"/>
              <a:gd name="T10" fmla="*/ 469 w 532"/>
              <a:gd name="T11" fmla="*/ 0 h 745"/>
              <a:gd name="T12" fmla="*/ 531 w 532"/>
              <a:gd name="T13" fmla="*/ 0 h 745"/>
              <a:gd name="T14" fmla="*/ 531 w 532"/>
              <a:gd name="T15" fmla="*/ 744 h 745"/>
              <a:gd name="T16" fmla="*/ 413 w 532"/>
              <a:gd name="T17" fmla="*/ 744 h 745"/>
              <a:gd name="T18" fmla="*/ 61 w 532"/>
              <a:gd name="T19" fmla="*/ 100 h 745"/>
              <a:gd name="T20" fmla="*/ 61 w 532"/>
              <a:gd name="T21" fmla="*/ 744 h 7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532" h="745">
                <a:moveTo>
                  <a:pt x="61" y="744"/>
                </a:moveTo>
                <a:lnTo>
                  <a:pt x="0" y="744"/>
                </a:lnTo>
                <a:lnTo>
                  <a:pt x="0" y="0"/>
                </a:lnTo>
                <a:lnTo>
                  <a:pt x="123" y="0"/>
                </a:lnTo>
                <a:lnTo>
                  <a:pt x="469" y="650"/>
                </a:lnTo>
                <a:lnTo>
                  <a:pt x="469" y="0"/>
                </a:lnTo>
                <a:lnTo>
                  <a:pt x="531" y="0"/>
                </a:lnTo>
                <a:lnTo>
                  <a:pt x="531" y="744"/>
                </a:lnTo>
                <a:lnTo>
                  <a:pt x="413" y="744"/>
                </a:lnTo>
                <a:lnTo>
                  <a:pt x="61" y="100"/>
                </a:lnTo>
                <a:lnTo>
                  <a:pt x="61" y="744"/>
                </a:lnTo>
              </a:path>
            </a:pathLst>
          </a:custGeom>
          <a:solidFill>
            <a:srgbClr val="999999"/>
          </a:solidFill>
          <a:ln w="12700" cap="rnd" cmpd="sng">
            <a:solidFill>
              <a:srgbClr val="99999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6" name="Freeform 22"/>
          <xdr:cNvSpPr>
            <a:spLocks/>
          </xdr:cNvSpPr>
        </xdr:nvSpPr>
        <xdr:spPr bwMode="auto">
          <a:xfrm>
            <a:off x="4437" y="1697"/>
            <a:ext cx="520" cy="745"/>
          </a:xfrm>
          <a:custGeom>
            <a:avLst/>
            <a:gdLst>
              <a:gd name="T0" fmla="*/ 257 w 520"/>
              <a:gd name="T1" fmla="*/ 267 h 745"/>
              <a:gd name="T2" fmla="*/ 117 w 520"/>
              <a:gd name="T3" fmla="*/ 0 h 745"/>
              <a:gd name="T4" fmla="*/ 0 w 520"/>
              <a:gd name="T5" fmla="*/ 0 h 745"/>
              <a:gd name="T6" fmla="*/ 201 w 520"/>
              <a:gd name="T7" fmla="*/ 372 h 745"/>
              <a:gd name="T8" fmla="*/ 0 w 520"/>
              <a:gd name="T9" fmla="*/ 744 h 745"/>
              <a:gd name="T10" fmla="*/ 61 w 520"/>
              <a:gd name="T11" fmla="*/ 744 h 745"/>
              <a:gd name="T12" fmla="*/ 229 w 520"/>
              <a:gd name="T13" fmla="*/ 428 h 745"/>
              <a:gd name="T14" fmla="*/ 402 w 520"/>
              <a:gd name="T15" fmla="*/ 744 h 745"/>
              <a:gd name="T16" fmla="*/ 519 w 520"/>
              <a:gd name="T17" fmla="*/ 744 h 745"/>
              <a:gd name="T18" fmla="*/ 290 w 520"/>
              <a:gd name="T19" fmla="*/ 322 h 745"/>
              <a:gd name="T20" fmla="*/ 463 w 520"/>
              <a:gd name="T21" fmla="*/ 0 h 745"/>
              <a:gd name="T22" fmla="*/ 396 w 520"/>
              <a:gd name="T23" fmla="*/ 0 h 745"/>
              <a:gd name="T24" fmla="*/ 257 w 520"/>
              <a:gd name="T25" fmla="*/ 267 h 7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20" h="745">
                <a:moveTo>
                  <a:pt x="257" y="267"/>
                </a:moveTo>
                <a:lnTo>
                  <a:pt x="117" y="0"/>
                </a:lnTo>
                <a:lnTo>
                  <a:pt x="0" y="0"/>
                </a:lnTo>
                <a:lnTo>
                  <a:pt x="201" y="372"/>
                </a:lnTo>
                <a:lnTo>
                  <a:pt x="0" y="744"/>
                </a:lnTo>
                <a:lnTo>
                  <a:pt x="61" y="744"/>
                </a:lnTo>
                <a:lnTo>
                  <a:pt x="229" y="428"/>
                </a:lnTo>
                <a:lnTo>
                  <a:pt x="402" y="744"/>
                </a:lnTo>
                <a:lnTo>
                  <a:pt x="519" y="744"/>
                </a:lnTo>
                <a:lnTo>
                  <a:pt x="290" y="322"/>
                </a:lnTo>
                <a:lnTo>
                  <a:pt x="463" y="0"/>
                </a:lnTo>
                <a:lnTo>
                  <a:pt x="396" y="0"/>
                </a:lnTo>
                <a:lnTo>
                  <a:pt x="257" y="267"/>
                </a:lnTo>
              </a:path>
            </a:pathLst>
          </a:custGeom>
          <a:solidFill>
            <a:srgbClr val="999999"/>
          </a:solidFill>
          <a:ln w="12700" cap="rnd" cmpd="sng">
            <a:solidFill>
              <a:srgbClr val="999999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7" name="Freeform 23"/>
          <xdr:cNvSpPr>
            <a:spLocks/>
          </xdr:cNvSpPr>
        </xdr:nvSpPr>
        <xdr:spPr bwMode="auto">
          <a:xfrm>
            <a:off x="1796" y="1506"/>
            <a:ext cx="459" cy="284"/>
          </a:xfrm>
          <a:custGeom>
            <a:avLst/>
            <a:gdLst>
              <a:gd name="T0" fmla="*/ 458 w 459"/>
              <a:gd name="T1" fmla="*/ 0 h 284"/>
              <a:gd name="T2" fmla="*/ 123 w 459"/>
              <a:gd name="T3" fmla="*/ 0 h 284"/>
              <a:gd name="T4" fmla="*/ 0 w 459"/>
              <a:gd name="T5" fmla="*/ 122 h 284"/>
              <a:gd name="T6" fmla="*/ 168 w 459"/>
              <a:gd name="T7" fmla="*/ 283 h 284"/>
              <a:gd name="T8" fmla="*/ 458 w 459"/>
              <a:gd name="T9" fmla="*/ 0 h 2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9" h="284">
                <a:moveTo>
                  <a:pt x="458" y="0"/>
                </a:moveTo>
                <a:lnTo>
                  <a:pt x="123" y="0"/>
                </a:lnTo>
                <a:lnTo>
                  <a:pt x="0" y="122"/>
                </a:lnTo>
                <a:lnTo>
                  <a:pt x="168" y="283"/>
                </a:lnTo>
                <a:lnTo>
                  <a:pt x="458" y="0"/>
                </a:lnTo>
              </a:path>
            </a:pathLst>
          </a:custGeom>
          <a:solidFill>
            <a:srgbClr val="4B0000"/>
          </a:solidFill>
          <a:ln w="12700" cap="rnd" cmpd="sng">
            <a:solidFill>
              <a:srgbClr val="4B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48" name="Freeform 24"/>
          <xdr:cNvSpPr>
            <a:spLocks/>
          </xdr:cNvSpPr>
        </xdr:nvSpPr>
        <xdr:spPr bwMode="auto">
          <a:xfrm>
            <a:off x="1801" y="2284"/>
            <a:ext cx="460" cy="284"/>
          </a:xfrm>
          <a:custGeom>
            <a:avLst/>
            <a:gdLst>
              <a:gd name="T0" fmla="*/ 459 w 460"/>
              <a:gd name="T1" fmla="*/ 283 h 284"/>
              <a:gd name="T2" fmla="*/ 123 w 460"/>
              <a:gd name="T3" fmla="*/ 283 h 284"/>
              <a:gd name="T4" fmla="*/ 0 w 460"/>
              <a:gd name="T5" fmla="*/ 161 h 284"/>
              <a:gd name="T6" fmla="*/ 168 w 460"/>
              <a:gd name="T7" fmla="*/ 0 h 284"/>
              <a:gd name="T8" fmla="*/ 459 w 460"/>
              <a:gd name="T9" fmla="*/ 283 h 2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60" h="284">
                <a:moveTo>
                  <a:pt x="459" y="283"/>
                </a:moveTo>
                <a:lnTo>
                  <a:pt x="123" y="283"/>
                </a:lnTo>
                <a:lnTo>
                  <a:pt x="0" y="161"/>
                </a:lnTo>
                <a:lnTo>
                  <a:pt x="168" y="0"/>
                </a:lnTo>
                <a:lnTo>
                  <a:pt x="459" y="283"/>
                </a:lnTo>
              </a:path>
            </a:pathLst>
          </a:custGeom>
          <a:solidFill>
            <a:srgbClr val="4B0000"/>
          </a:solidFill>
          <a:ln w="12700" cap="rnd" cmpd="sng">
            <a:solidFill>
              <a:srgbClr val="4B0000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318"/>
  <sheetViews>
    <sheetView tabSelected="1" zoomScaleNormal="100" workbookViewId="0">
      <selection activeCell="A7" sqref="A7"/>
    </sheetView>
  </sheetViews>
  <sheetFormatPr defaultRowHeight="12.75" x14ac:dyDescent="0.2"/>
  <cols>
    <col min="1" max="1" width="14.5703125" customWidth="1"/>
    <col min="2" max="2" width="9.140625" style="2"/>
    <col min="3" max="3" width="50.7109375" style="2" customWidth="1"/>
    <col min="4" max="4" width="9.140625" style="2"/>
    <col min="5" max="5" width="1.7109375" style="2" customWidth="1"/>
    <col min="6" max="6" width="12.7109375" style="11" customWidth="1"/>
    <col min="7" max="7" width="1.7109375" style="2" customWidth="1"/>
    <col min="8" max="8" width="15.7109375" style="21" customWidth="1"/>
    <col min="9" max="9" width="1.7109375" style="21" customWidth="1"/>
    <col min="10" max="10" width="12.5703125" style="21" customWidth="1"/>
    <col min="11" max="11" width="1.7109375" style="1" customWidth="1"/>
    <col min="12" max="12" width="9" customWidth="1"/>
    <col min="13" max="13" width="12.7109375" hidden="1" customWidth="1"/>
    <col min="14" max="14" width="9.28515625" hidden="1" customWidth="1"/>
    <col min="15" max="15" width="17.28515625" hidden="1" customWidth="1"/>
    <col min="16" max="16" width="9.28515625" style="37" hidden="1" customWidth="1"/>
    <col min="17" max="17" width="79.140625" hidden="1" customWidth="1"/>
    <col min="18" max="18" width="5.28515625" hidden="1" customWidth="1"/>
    <col min="19" max="19" width="10.7109375" hidden="1" customWidth="1"/>
    <col min="20" max="20" width="9.28515625" style="46" hidden="1" customWidth="1"/>
    <col min="21" max="21" width="11.85546875" hidden="1" customWidth="1"/>
    <col min="22" max="22" width="9" hidden="1" customWidth="1"/>
    <col min="23" max="24" width="9.28515625" hidden="1" customWidth="1"/>
    <col min="25" max="25" width="9.28515625" style="18" hidden="1" customWidth="1"/>
    <col min="26" max="27" width="9.5703125" hidden="1" customWidth="1"/>
    <col min="28" max="46" width="0" hidden="1" customWidth="1"/>
  </cols>
  <sheetData>
    <row r="1" spans="1:31" x14ac:dyDescent="0.2">
      <c r="A1" s="88"/>
      <c r="B1" s="89"/>
      <c r="C1" s="89"/>
      <c r="D1" s="89"/>
      <c r="E1" s="89"/>
      <c r="F1" s="91"/>
      <c r="G1" s="89"/>
      <c r="H1" s="90"/>
      <c r="I1" s="90"/>
      <c r="J1" s="90"/>
      <c r="K1" s="92"/>
      <c r="L1" s="88"/>
      <c r="M1" s="88"/>
      <c r="N1" s="88"/>
      <c r="O1" s="88"/>
      <c r="P1" s="159"/>
      <c r="Q1" s="88"/>
      <c r="R1" s="88"/>
      <c r="S1" s="88"/>
      <c r="T1" s="160"/>
      <c r="U1" s="88"/>
      <c r="V1" s="88"/>
      <c r="W1" s="88"/>
      <c r="X1" s="88"/>
      <c r="Y1" s="161"/>
      <c r="Z1" s="88"/>
      <c r="AA1" s="88"/>
      <c r="AB1" s="88"/>
      <c r="AC1" s="88"/>
      <c r="AD1" s="88"/>
      <c r="AE1" s="88"/>
    </row>
    <row r="2" spans="1:31" ht="19.5" x14ac:dyDescent="0.3">
      <c r="A2" s="81"/>
      <c r="B2" s="82"/>
      <c r="C2" s="177" t="s">
        <v>269</v>
      </c>
      <c r="D2" s="83"/>
      <c r="E2" s="82"/>
      <c r="F2" s="84"/>
      <c r="G2" s="82"/>
      <c r="H2" s="87"/>
      <c r="I2" s="85"/>
      <c r="J2" s="85"/>
      <c r="K2" s="86"/>
      <c r="L2" s="81"/>
      <c r="AB2" s="88"/>
      <c r="AC2" s="88"/>
      <c r="AD2" s="88"/>
      <c r="AE2" s="88"/>
    </row>
    <row r="3" spans="1:31" s="4" customFormat="1" ht="5.0999999999999996" customHeight="1" x14ac:dyDescent="0.3">
      <c r="B3" s="5"/>
      <c r="C3" s="5"/>
      <c r="D3" s="6"/>
      <c r="E3" s="5"/>
      <c r="F3" s="12"/>
      <c r="G3" s="5"/>
      <c r="H3" s="22"/>
      <c r="I3" s="22"/>
      <c r="J3" s="22"/>
      <c r="K3" s="7"/>
      <c r="L3" s="88"/>
      <c r="M3" s="114"/>
      <c r="P3" s="38"/>
      <c r="T3" s="47"/>
      <c r="Y3" s="19"/>
      <c r="AB3" s="88"/>
      <c r="AC3" s="88"/>
      <c r="AD3" s="88"/>
      <c r="AE3" s="88"/>
    </row>
    <row r="4" spans="1:31" s="98" customFormat="1" x14ac:dyDescent="0.2">
      <c r="A4" s="33" t="s">
        <v>238</v>
      </c>
      <c r="B4" s="95"/>
      <c r="C4" s="95"/>
      <c r="D4" s="95"/>
      <c r="E4" s="96"/>
      <c r="F4" s="97" t="s">
        <v>197</v>
      </c>
      <c r="G4" s="96"/>
      <c r="H4" s="24" t="s">
        <v>220</v>
      </c>
      <c r="I4" s="24"/>
      <c r="J4" s="24"/>
      <c r="K4" s="16"/>
      <c r="L4" s="132"/>
      <c r="M4" s="14"/>
      <c r="N4" s="14"/>
      <c r="P4" s="99"/>
      <c r="T4" s="100"/>
      <c r="Y4" s="101"/>
      <c r="AB4" s="144"/>
      <c r="AC4" s="144"/>
      <c r="AD4" s="144"/>
      <c r="AE4" s="144"/>
    </row>
    <row r="5" spans="1:31" s="4" customFormat="1" ht="5.0999999999999996" customHeight="1" x14ac:dyDescent="0.2">
      <c r="A5" s="8"/>
      <c r="B5" s="5"/>
      <c r="C5" s="5"/>
      <c r="D5" s="5"/>
      <c r="E5" s="5"/>
      <c r="F5" s="13"/>
      <c r="G5" s="5"/>
      <c r="H5" s="23"/>
      <c r="I5" s="23"/>
      <c r="J5" s="23"/>
      <c r="K5" s="9"/>
      <c r="L5" s="133"/>
      <c r="M5" s="14"/>
      <c r="N5" s="10"/>
      <c r="P5" s="38"/>
      <c r="T5" s="47"/>
      <c r="Y5" s="19"/>
      <c r="AB5" s="88"/>
      <c r="AC5" s="88"/>
      <c r="AD5" s="88"/>
      <c r="AE5" s="88"/>
    </row>
    <row r="6" spans="1:31" s="110" customFormat="1" ht="15.75" thickBot="1" x14ac:dyDescent="0.3">
      <c r="A6" s="135" t="s">
        <v>191</v>
      </c>
      <c r="B6" s="136" t="s">
        <v>188</v>
      </c>
      <c r="C6" s="136" t="s">
        <v>189</v>
      </c>
      <c r="D6" s="136" t="s">
        <v>190</v>
      </c>
      <c r="E6" s="102"/>
      <c r="F6" s="103" t="s">
        <v>196</v>
      </c>
      <c r="G6" s="104"/>
      <c r="H6" s="105" t="s">
        <v>242</v>
      </c>
      <c r="I6" s="106"/>
      <c r="J6" s="107" t="s">
        <v>243</v>
      </c>
      <c r="K6" s="108"/>
      <c r="L6" s="109"/>
      <c r="P6" s="111"/>
      <c r="T6" s="112"/>
      <c r="Y6" s="113"/>
      <c r="AB6" s="109"/>
      <c r="AC6" s="109"/>
      <c r="AD6" s="109"/>
      <c r="AE6" s="109"/>
    </row>
    <row r="7" spans="1:31" ht="13.5" thickTop="1" x14ac:dyDescent="0.2">
      <c r="A7" s="193" t="s">
        <v>68</v>
      </c>
      <c r="B7" s="138"/>
      <c r="C7" s="137">
        <f t="shared" ref="C7:C19" si="0">IF(ISERROR(INDEX($O:$U,MATCH($B7,$P:$P,0),3)),0,INDEX($O:$U,MATCH($B7,$P:$P,0),3))</f>
        <v>0</v>
      </c>
      <c r="D7" s="138">
        <v>0</v>
      </c>
      <c r="E7" s="5"/>
      <c r="F7" s="156">
        <f t="shared" ref="F7:F20" si="1">IF(ISERROR(INDEX($O:$U,MATCH($B7,$P:$P,0),(6))),0,INDEX($O:$U,MATCH($B7,$P:$P,0),(6)))*D7</f>
        <v>0</v>
      </c>
      <c r="G7" s="5"/>
      <c r="H7" s="152">
        <f t="shared" ref="H7:H19" si="2">IF(ISERROR(INDEX($O:$U,MATCH($B7,$P:$P,0),(5))),0,INDEX($O:$U,MATCH($B7,$P:$P,0),(5)))*D7</f>
        <v>0</v>
      </c>
      <c r="I7" s="42"/>
      <c r="J7" s="152">
        <f t="shared" ref="J7:J19" si="3">IF(ISERROR(INDEX($O:$U,MATCH($B7,$P:$P,0),(5))),0,INDEX($O:$U,MATCH($B7,$P:$P,0),(5)))*D7</f>
        <v>0</v>
      </c>
      <c r="K7" s="3"/>
      <c r="L7" s="88"/>
      <c r="N7" t="str">
        <f t="shared" ref="N7:N20" si="4">A7&amp;"_List"</f>
        <v>Select Category_List</v>
      </c>
      <c r="AB7" s="88"/>
      <c r="AC7" s="88"/>
      <c r="AD7" s="88"/>
      <c r="AE7" s="88"/>
    </row>
    <row r="8" spans="1:31" x14ac:dyDescent="0.2">
      <c r="A8" s="193" t="s">
        <v>68</v>
      </c>
      <c r="B8" s="138"/>
      <c r="C8" s="137">
        <f t="shared" si="0"/>
        <v>0</v>
      </c>
      <c r="D8" s="138">
        <v>0</v>
      </c>
      <c r="E8" s="5"/>
      <c r="F8" s="156">
        <f t="shared" si="1"/>
        <v>0</v>
      </c>
      <c r="G8" s="5"/>
      <c r="H8" s="152">
        <f t="shared" si="2"/>
        <v>0</v>
      </c>
      <c r="I8" s="42"/>
      <c r="J8" s="152">
        <f t="shared" si="3"/>
        <v>0</v>
      </c>
      <c r="K8" s="3"/>
      <c r="L8" s="88"/>
      <c r="N8" t="str">
        <f t="shared" si="4"/>
        <v>Select Category_List</v>
      </c>
      <c r="AB8" s="88"/>
      <c r="AC8" s="88"/>
      <c r="AD8" s="88"/>
      <c r="AE8" s="88"/>
    </row>
    <row r="9" spans="1:31" x14ac:dyDescent="0.2">
      <c r="A9" s="193" t="s">
        <v>68</v>
      </c>
      <c r="B9" s="138"/>
      <c r="C9" s="137">
        <f t="shared" si="0"/>
        <v>0</v>
      </c>
      <c r="D9" s="138">
        <v>0</v>
      </c>
      <c r="E9" s="5"/>
      <c r="F9" s="156">
        <f t="shared" si="1"/>
        <v>0</v>
      </c>
      <c r="G9" s="5"/>
      <c r="H9" s="152">
        <f t="shared" si="2"/>
        <v>0</v>
      </c>
      <c r="I9" s="42"/>
      <c r="J9" s="152">
        <f t="shared" si="3"/>
        <v>0</v>
      </c>
      <c r="K9" s="3"/>
      <c r="L9" s="88"/>
      <c r="N9" t="str">
        <f t="shared" si="4"/>
        <v>Select Category_List</v>
      </c>
      <c r="AB9" s="88"/>
      <c r="AC9" s="88"/>
      <c r="AD9" s="88"/>
      <c r="AE9" s="88"/>
    </row>
    <row r="10" spans="1:31" x14ac:dyDescent="0.2">
      <c r="A10" s="193" t="s">
        <v>68</v>
      </c>
      <c r="B10" s="138"/>
      <c r="C10" s="137">
        <f t="shared" si="0"/>
        <v>0</v>
      </c>
      <c r="D10" s="138">
        <v>0</v>
      </c>
      <c r="E10" s="5"/>
      <c r="F10" s="156">
        <f t="shared" si="1"/>
        <v>0</v>
      </c>
      <c r="G10" s="5"/>
      <c r="H10" s="152">
        <f t="shared" si="2"/>
        <v>0</v>
      </c>
      <c r="I10" s="42"/>
      <c r="J10" s="152">
        <f t="shared" si="3"/>
        <v>0</v>
      </c>
      <c r="K10" s="3"/>
      <c r="L10" s="88"/>
      <c r="N10" t="str">
        <f t="shared" si="4"/>
        <v>Select Category_List</v>
      </c>
      <c r="AB10" s="88"/>
      <c r="AC10" s="88"/>
      <c r="AD10" s="88"/>
      <c r="AE10" s="88"/>
    </row>
    <row r="11" spans="1:31" x14ac:dyDescent="0.2">
      <c r="A11" s="193" t="s">
        <v>68</v>
      </c>
      <c r="B11" s="138"/>
      <c r="C11" s="137">
        <f t="shared" si="0"/>
        <v>0</v>
      </c>
      <c r="D11" s="138">
        <v>0</v>
      </c>
      <c r="E11" s="5"/>
      <c r="F11" s="156">
        <f t="shared" si="1"/>
        <v>0</v>
      </c>
      <c r="G11" s="5"/>
      <c r="H11" s="152">
        <f t="shared" si="2"/>
        <v>0</v>
      </c>
      <c r="I11" s="42"/>
      <c r="J11" s="152">
        <f t="shared" si="3"/>
        <v>0</v>
      </c>
      <c r="K11" s="3"/>
      <c r="L11" s="88"/>
      <c r="N11" t="str">
        <f t="shared" si="4"/>
        <v>Select Category_List</v>
      </c>
      <c r="AB11" s="88"/>
      <c r="AC11" s="88"/>
      <c r="AD11" s="88"/>
      <c r="AE11" s="88"/>
    </row>
    <row r="12" spans="1:31" x14ac:dyDescent="0.2">
      <c r="A12" s="193" t="s">
        <v>68</v>
      </c>
      <c r="B12" s="138"/>
      <c r="C12" s="137">
        <f t="shared" si="0"/>
        <v>0</v>
      </c>
      <c r="D12" s="138">
        <v>0</v>
      </c>
      <c r="E12" s="5"/>
      <c r="F12" s="156">
        <f t="shared" si="1"/>
        <v>0</v>
      </c>
      <c r="G12" s="5"/>
      <c r="H12" s="152">
        <f t="shared" si="2"/>
        <v>0</v>
      </c>
      <c r="I12" s="42"/>
      <c r="J12" s="152">
        <f t="shared" si="3"/>
        <v>0</v>
      </c>
      <c r="K12" s="3"/>
      <c r="L12" s="88"/>
      <c r="N12" t="str">
        <f t="shared" si="4"/>
        <v>Select Category_List</v>
      </c>
      <c r="AB12" s="88"/>
      <c r="AC12" s="88"/>
      <c r="AD12" s="88"/>
      <c r="AE12" s="88"/>
    </row>
    <row r="13" spans="1:31" x14ac:dyDescent="0.2">
      <c r="A13" s="193" t="s">
        <v>68</v>
      </c>
      <c r="B13" s="138"/>
      <c r="C13" s="137">
        <f t="shared" si="0"/>
        <v>0</v>
      </c>
      <c r="D13" s="138">
        <v>0</v>
      </c>
      <c r="E13" s="5"/>
      <c r="F13" s="156">
        <f t="shared" si="1"/>
        <v>0</v>
      </c>
      <c r="G13" s="5"/>
      <c r="H13" s="152">
        <f t="shared" si="2"/>
        <v>0</v>
      </c>
      <c r="I13" s="42"/>
      <c r="J13" s="152">
        <f t="shared" si="3"/>
        <v>0</v>
      </c>
      <c r="K13" s="3"/>
      <c r="L13" s="88"/>
      <c r="N13" t="str">
        <f t="shared" si="4"/>
        <v>Select Category_List</v>
      </c>
      <c r="AB13" s="88"/>
      <c r="AC13" s="88"/>
      <c r="AD13" s="88"/>
      <c r="AE13" s="88"/>
    </row>
    <row r="14" spans="1:31" x14ac:dyDescent="0.2">
      <c r="A14" s="193" t="s">
        <v>68</v>
      </c>
      <c r="B14" s="138"/>
      <c r="C14" s="137">
        <f t="shared" si="0"/>
        <v>0</v>
      </c>
      <c r="D14" s="138">
        <v>0</v>
      </c>
      <c r="E14" s="5"/>
      <c r="F14" s="156">
        <f t="shared" si="1"/>
        <v>0</v>
      </c>
      <c r="G14" s="5"/>
      <c r="H14" s="152">
        <f t="shared" si="2"/>
        <v>0</v>
      </c>
      <c r="I14" s="42"/>
      <c r="J14" s="152">
        <f t="shared" si="3"/>
        <v>0</v>
      </c>
      <c r="K14" s="3"/>
      <c r="L14" s="88"/>
      <c r="N14" t="str">
        <f t="shared" si="4"/>
        <v>Select Category_List</v>
      </c>
      <c r="AB14" s="88"/>
      <c r="AC14" s="88"/>
      <c r="AD14" s="88"/>
      <c r="AE14" s="88"/>
    </row>
    <row r="15" spans="1:31" x14ac:dyDescent="0.2">
      <c r="A15" s="193" t="s">
        <v>68</v>
      </c>
      <c r="B15" s="138"/>
      <c r="C15" s="137">
        <f t="shared" si="0"/>
        <v>0</v>
      </c>
      <c r="D15" s="138">
        <v>0</v>
      </c>
      <c r="E15" s="5"/>
      <c r="F15" s="156">
        <f t="shared" si="1"/>
        <v>0</v>
      </c>
      <c r="G15" s="5"/>
      <c r="H15" s="152">
        <f t="shared" si="2"/>
        <v>0</v>
      </c>
      <c r="I15" s="42"/>
      <c r="J15" s="152">
        <f t="shared" si="3"/>
        <v>0</v>
      </c>
      <c r="K15" s="3"/>
      <c r="L15" s="88"/>
      <c r="N15" t="str">
        <f t="shared" si="4"/>
        <v>Select Category_List</v>
      </c>
      <c r="AB15" s="88"/>
      <c r="AC15" s="88"/>
      <c r="AD15" s="88"/>
      <c r="AE15" s="88"/>
    </row>
    <row r="16" spans="1:31" x14ac:dyDescent="0.2">
      <c r="A16" s="193" t="s">
        <v>68</v>
      </c>
      <c r="B16" s="138"/>
      <c r="C16" s="137">
        <f t="shared" si="0"/>
        <v>0</v>
      </c>
      <c r="D16" s="138">
        <v>0</v>
      </c>
      <c r="E16" s="5"/>
      <c r="F16" s="156">
        <f t="shared" si="1"/>
        <v>0</v>
      </c>
      <c r="G16" s="5"/>
      <c r="H16" s="152">
        <f t="shared" si="2"/>
        <v>0</v>
      </c>
      <c r="I16" s="42"/>
      <c r="J16" s="152">
        <f t="shared" si="3"/>
        <v>0</v>
      </c>
      <c r="K16" s="43"/>
      <c r="L16" s="88"/>
      <c r="N16" t="str">
        <f t="shared" si="4"/>
        <v>Select Category_List</v>
      </c>
      <c r="AB16" s="88"/>
      <c r="AC16" s="88"/>
      <c r="AD16" s="88"/>
      <c r="AE16" s="88"/>
    </row>
    <row r="17" spans="1:42" x14ac:dyDescent="0.2">
      <c r="A17" s="193" t="s">
        <v>68</v>
      </c>
      <c r="B17" s="138"/>
      <c r="C17" s="137">
        <f t="shared" si="0"/>
        <v>0</v>
      </c>
      <c r="D17" s="138">
        <v>0</v>
      </c>
      <c r="E17" s="5"/>
      <c r="F17" s="156">
        <f t="shared" si="1"/>
        <v>0</v>
      </c>
      <c r="G17" s="5"/>
      <c r="H17" s="152">
        <f t="shared" si="2"/>
        <v>0</v>
      </c>
      <c r="I17" s="42"/>
      <c r="J17" s="152">
        <f t="shared" si="3"/>
        <v>0</v>
      </c>
      <c r="K17" s="43"/>
      <c r="L17" s="88"/>
      <c r="N17" t="str">
        <f t="shared" si="4"/>
        <v>Select Category_List</v>
      </c>
      <c r="AB17" s="88"/>
      <c r="AC17" s="88"/>
      <c r="AD17" s="88"/>
      <c r="AE17" s="88"/>
    </row>
    <row r="18" spans="1:42" x14ac:dyDescent="0.2">
      <c r="A18" s="193" t="s">
        <v>68</v>
      </c>
      <c r="B18" s="138"/>
      <c r="C18" s="137">
        <f t="shared" si="0"/>
        <v>0</v>
      </c>
      <c r="D18" s="138">
        <v>0</v>
      </c>
      <c r="E18" s="5"/>
      <c r="F18" s="156">
        <f t="shared" si="1"/>
        <v>0</v>
      </c>
      <c r="G18" s="5"/>
      <c r="H18" s="152">
        <f t="shared" si="2"/>
        <v>0</v>
      </c>
      <c r="I18" s="42"/>
      <c r="J18" s="152">
        <f t="shared" si="3"/>
        <v>0</v>
      </c>
      <c r="K18" s="43"/>
      <c r="L18" s="88"/>
      <c r="N18" t="str">
        <f t="shared" si="4"/>
        <v>Select Category_List</v>
      </c>
      <c r="AB18" s="88"/>
      <c r="AC18" s="88"/>
      <c r="AD18" s="88"/>
      <c r="AE18" s="88"/>
    </row>
    <row r="19" spans="1:42" x14ac:dyDescent="0.2">
      <c r="A19" s="193" t="s">
        <v>68</v>
      </c>
      <c r="B19" s="138"/>
      <c r="C19" s="137">
        <f t="shared" si="0"/>
        <v>0</v>
      </c>
      <c r="D19" s="138">
        <v>0</v>
      </c>
      <c r="E19" s="5"/>
      <c r="F19" s="156">
        <f t="shared" si="1"/>
        <v>0</v>
      </c>
      <c r="G19" s="5"/>
      <c r="H19" s="152">
        <f t="shared" si="2"/>
        <v>0</v>
      </c>
      <c r="I19" s="42"/>
      <c r="J19" s="152">
        <f t="shared" si="3"/>
        <v>0</v>
      </c>
      <c r="K19" s="43"/>
      <c r="L19" s="88"/>
      <c r="N19" t="str">
        <f t="shared" si="4"/>
        <v>Select Category_List</v>
      </c>
      <c r="AB19" s="88"/>
      <c r="AC19" s="88"/>
      <c r="AD19" s="88"/>
      <c r="AE19" s="88"/>
    </row>
    <row r="20" spans="1:42" x14ac:dyDescent="0.2">
      <c r="A20" s="134" t="s">
        <v>232</v>
      </c>
      <c r="B20" s="88"/>
      <c r="C20" s="88"/>
      <c r="D20" s="89">
        <v>0</v>
      </c>
      <c r="E20" s="5"/>
      <c r="F20" s="157">
        <f t="shared" si="1"/>
        <v>0</v>
      </c>
      <c r="G20" s="5"/>
      <c r="H20" s="153">
        <v>0</v>
      </c>
      <c r="I20" s="42"/>
      <c r="J20" s="153">
        <v>0</v>
      </c>
      <c r="K20" s="43"/>
      <c r="L20" s="88"/>
      <c r="N20" t="str">
        <f t="shared" si="4"/>
        <v>User Input (Additional MacroCell Est.)_List</v>
      </c>
      <c r="AB20" s="88"/>
      <c r="AC20" s="88"/>
      <c r="AD20" s="88"/>
      <c r="AE20" s="88"/>
    </row>
    <row r="21" spans="1:42" ht="9.9499999999999993" customHeight="1" thickBot="1" x14ac:dyDescent="0.25">
      <c r="D21" s="128" t="s">
        <v>219</v>
      </c>
      <c r="E21" s="128"/>
      <c r="F21" s="158" t="s">
        <v>218</v>
      </c>
      <c r="G21" s="129"/>
      <c r="H21" s="154" t="s">
        <v>223</v>
      </c>
      <c r="I21" s="130"/>
      <c r="J21" s="154" t="s">
        <v>223</v>
      </c>
      <c r="K21" s="45"/>
      <c r="L21" s="88"/>
      <c r="M21" s="57" t="s">
        <v>206</v>
      </c>
      <c r="AB21" s="88"/>
      <c r="AC21" s="88"/>
      <c r="AD21" s="88"/>
      <c r="AE21" s="88"/>
    </row>
    <row r="22" spans="1:42" s="17" customFormat="1" ht="17.25" thickTop="1" thickBot="1" x14ac:dyDescent="0.3">
      <c r="A22" s="119" t="s">
        <v>200</v>
      </c>
      <c r="B22" s="120"/>
      <c r="C22" s="121" t="s">
        <v>230</v>
      </c>
      <c r="D22" s="131">
        <f>SUM(D7:D21)</f>
        <v>0</v>
      </c>
      <c r="E22" s="120"/>
      <c r="F22" s="123">
        <f>SUM(F7:F21)</f>
        <v>0</v>
      </c>
      <c r="G22" s="124"/>
      <c r="H22" s="155">
        <f>SUM(H7:H21)</f>
        <v>0</v>
      </c>
      <c r="I22" s="125"/>
      <c r="J22" s="155">
        <f>SUM(J7:J21)</f>
        <v>0</v>
      </c>
      <c r="K22" s="122"/>
      <c r="L22" s="93"/>
      <c r="M22" s="58" t="s">
        <v>206</v>
      </c>
      <c r="P22" s="39"/>
      <c r="T22" s="48"/>
      <c r="Y22" s="29"/>
      <c r="AB22" s="81"/>
      <c r="AC22" s="81"/>
      <c r="AD22" s="81"/>
      <c r="AE22" s="81"/>
    </row>
    <row r="23" spans="1:42" ht="19.5" thickTop="1" x14ac:dyDescent="0.3">
      <c r="A23" s="88"/>
      <c r="B23" s="89"/>
      <c r="C23" s="169" t="s">
        <v>201</v>
      </c>
      <c r="D23" s="89"/>
      <c r="E23" s="89"/>
      <c r="F23" s="67"/>
      <c r="H23" s="139" t="s">
        <v>231</v>
      </c>
      <c r="I23" s="90"/>
      <c r="J23" s="90"/>
      <c r="L23" s="88"/>
      <c r="M23" s="57" t="s">
        <v>206</v>
      </c>
      <c r="AB23" s="88"/>
      <c r="AC23" s="88"/>
      <c r="AD23" s="88"/>
      <c r="AE23" s="88"/>
    </row>
    <row r="24" spans="1:42" ht="18" customHeight="1" x14ac:dyDescent="0.25">
      <c r="A24" s="88"/>
      <c r="B24" s="82"/>
      <c r="C24" s="149" t="s">
        <v>222</v>
      </c>
      <c r="D24" s="162"/>
      <c r="E24" s="59"/>
      <c r="F24" s="27"/>
      <c r="G24" s="59"/>
      <c r="H24" s="68" t="s">
        <v>242</v>
      </c>
      <c r="I24" s="61"/>
      <c r="J24" s="70" t="s">
        <v>243</v>
      </c>
      <c r="K24" s="62"/>
      <c r="L24" s="81"/>
      <c r="AB24" s="88"/>
      <c r="AC24" s="88"/>
      <c r="AD24" s="88"/>
      <c r="AE24" s="88"/>
    </row>
    <row r="25" spans="1:42" ht="5.0999999999999996" customHeight="1" x14ac:dyDescent="0.2">
      <c r="A25" s="88"/>
      <c r="B25" s="82"/>
      <c r="C25" s="162"/>
      <c r="D25" s="162"/>
      <c r="E25" s="59"/>
      <c r="F25" s="27"/>
      <c r="G25" s="59"/>
      <c r="H25" s="25"/>
      <c r="I25" s="61"/>
      <c r="J25" s="71"/>
      <c r="K25" s="62"/>
      <c r="L25" s="81"/>
      <c r="AB25" s="88"/>
      <c r="AC25" s="88"/>
      <c r="AD25" s="88"/>
      <c r="AE25" s="88"/>
    </row>
    <row r="26" spans="1:42" ht="15" x14ac:dyDescent="0.25">
      <c r="A26" s="88"/>
      <c r="B26" s="82"/>
      <c r="C26" s="146" t="s">
        <v>236</v>
      </c>
      <c r="D26" s="162"/>
      <c r="E26" s="59"/>
      <c r="F26" s="27"/>
      <c r="G26" s="59"/>
      <c r="H26" s="69" t="e">
        <f>VLOOKUP(H22,W33:Y38,2)</f>
        <v>#N/A</v>
      </c>
      <c r="I26" s="63"/>
      <c r="J26" s="72" t="e">
        <f>VLOOKUP(J22,W41:Y44,2)</f>
        <v>#N/A</v>
      </c>
      <c r="K26" s="64"/>
      <c r="L26" s="81"/>
      <c r="AB26" s="88"/>
      <c r="AC26" s="88"/>
      <c r="AD26" s="88"/>
      <c r="AE26" s="88"/>
    </row>
    <row r="27" spans="1:42" ht="15.75" x14ac:dyDescent="0.25">
      <c r="A27" s="88"/>
      <c r="B27" s="89"/>
      <c r="C27" s="146" t="s">
        <v>237</v>
      </c>
      <c r="D27" s="162"/>
      <c r="E27" s="59"/>
      <c r="F27" s="27"/>
      <c r="G27" s="59"/>
      <c r="H27" s="166">
        <f>IF(ISERROR(INDEX($W:$Y,MATCH($H26,$X:$X,0),3)),0,INDEX($W:$Y,MATCH($H26,$X:$X,0),3))</f>
        <v>0</v>
      </c>
      <c r="I27" s="163"/>
      <c r="J27" s="166">
        <f>IF(ISERROR(INDEX($W:$Y,MATCH($J26,$X:$X,0),3)),0,INDEX($W:$Y,MATCH($J26,$X:$X,0),3))</f>
        <v>0</v>
      </c>
      <c r="K27" s="65"/>
      <c r="L27" s="81"/>
      <c r="AB27" s="88"/>
      <c r="AC27" s="88"/>
      <c r="AD27" s="88"/>
      <c r="AE27" s="88"/>
    </row>
    <row r="28" spans="1:42" ht="15.75" x14ac:dyDescent="0.25">
      <c r="A28" s="88"/>
      <c r="B28" s="89"/>
      <c r="C28" s="146" t="s">
        <v>207</v>
      </c>
      <c r="D28" s="162"/>
      <c r="E28" s="59"/>
      <c r="F28" s="27"/>
      <c r="G28" s="26"/>
      <c r="H28" s="165">
        <f>F22</f>
        <v>0</v>
      </c>
      <c r="I28" s="164"/>
      <c r="J28" s="165">
        <f>F22</f>
        <v>0</v>
      </c>
      <c r="K28" s="65"/>
      <c r="L28" s="81"/>
      <c r="AB28" s="88"/>
      <c r="AC28" s="88"/>
      <c r="AD28" s="88"/>
      <c r="AE28" s="88"/>
    </row>
    <row r="29" spans="1:42" ht="18" x14ac:dyDescent="0.25">
      <c r="A29" s="88"/>
      <c r="B29" s="89"/>
      <c r="C29" s="146" t="s">
        <v>208</v>
      </c>
      <c r="D29" s="162"/>
      <c r="E29" s="59"/>
      <c r="F29" s="60"/>
      <c r="G29" s="59"/>
      <c r="H29" s="126">
        <f>H28-H27</f>
        <v>0</v>
      </c>
      <c r="I29" s="127"/>
      <c r="J29" s="126">
        <f>J28-J27</f>
        <v>0</v>
      </c>
      <c r="K29" s="66"/>
      <c r="L29" s="81"/>
      <c r="AB29" s="88"/>
      <c r="AC29" s="88"/>
      <c r="AD29" s="88"/>
      <c r="AE29" s="88"/>
    </row>
    <row r="30" spans="1:42" ht="15.75" x14ac:dyDescent="0.25">
      <c r="A30" s="88"/>
      <c r="B30" s="89"/>
      <c r="C30" s="150" t="s">
        <v>221</v>
      </c>
      <c r="D30" s="73"/>
      <c r="E30" s="116" t="s">
        <v>229</v>
      </c>
      <c r="F30" s="74"/>
      <c r="G30" s="73"/>
      <c r="H30" s="115" t="e">
        <f>VLOOKUP(H22,W33:Z38,4)</f>
        <v>#N/A</v>
      </c>
      <c r="I30" s="75"/>
      <c r="J30" s="115" t="e">
        <f>VLOOKUP(J22,W41:AA44,4)</f>
        <v>#N/A</v>
      </c>
      <c r="K30" s="117"/>
      <c r="L30" s="88"/>
      <c r="AB30" s="88"/>
      <c r="AC30" s="88"/>
      <c r="AD30" s="88"/>
      <c r="AE30" s="88"/>
    </row>
    <row r="31" spans="1:42" s="53" customFormat="1" ht="5.0999999999999996" customHeight="1" x14ac:dyDescent="0.15">
      <c r="A31" s="94"/>
      <c r="B31" s="151"/>
      <c r="C31" s="147"/>
      <c r="D31" s="76"/>
      <c r="E31" s="76"/>
      <c r="F31" s="77"/>
      <c r="G31" s="76"/>
      <c r="H31" s="78"/>
      <c r="I31" s="78"/>
      <c r="J31" s="78"/>
      <c r="K31" s="118"/>
      <c r="L31" s="94"/>
      <c r="P31" s="54"/>
      <c r="T31" s="55"/>
      <c r="Y31" s="56"/>
      <c r="AB31" s="94"/>
      <c r="AC31" s="94"/>
      <c r="AD31" s="94"/>
      <c r="AE31" s="94"/>
    </row>
    <row r="32" spans="1:42" ht="15" x14ac:dyDescent="0.25">
      <c r="A32" s="88"/>
      <c r="B32" s="89"/>
      <c r="C32" s="148" t="s">
        <v>224</v>
      </c>
      <c r="D32" s="73"/>
      <c r="E32" s="73"/>
      <c r="F32" s="74"/>
      <c r="G32" s="73"/>
      <c r="H32" s="79" t="e">
        <f>H22/H30</f>
        <v>#N/A</v>
      </c>
      <c r="I32" s="75"/>
      <c r="J32" s="79" t="e">
        <f>J22/J30</f>
        <v>#N/A</v>
      </c>
      <c r="K32" s="117"/>
      <c r="L32" s="88"/>
      <c r="O32" s="15" t="s">
        <v>191</v>
      </c>
      <c r="P32" s="40" t="s">
        <v>188</v>
      </c>
      <c r="Q32" s="15" t="s">
        <v>189</v>
      </c>
      <c r="R32" s="15" t="s">
        <v>195</v>
      </c>
      <c r="S32" s="145" t="s">
        <v>233</v>
      </c>
      <c r="T32" s="49" t="s">
        <v>192</v>
      </c>
      <c r="U32" s="15"/>
      <c r="W32" s="15" t="s">
        <v>198</v>
      </c>
      <c r="X32" s="44" t="s">
        <v>209</v>
      </c>
      <c r="Y32" s="20" t="s">
        <v>199</v>
      </c>
      <c r="Z32" s="15" t="s">
        <v>227</v>
      </c>
      <c r="AA32" s="15" t="s">
        <v>228</v>
      </c>
      <c r="AB32" s="88"/>
      <c r="AC32" s="88"/>
      <c r="AD32" s="88"/>
      <c r="AE32" s="88"/>
      <c r="AF32" s="35" t="s">
        <v>69</v>
      </c>
      <c r="AG32" t="s">
        <v>70</v>
      </c>
      <c r="AI32" s="35" t="s">
        <v>71</v>
      </c>
      <c r="AJ32" t="s">
        <v>70</v>
      </c>
      <c r="AL32" s="35" t="s">
        <v>72</v>
      </c>
      <c r="AM32" t="s">
        <v>70</v>
      </c>
      <c r="AO32" s="35" t="s">
        <v>73</v>
      </c>
      <c r="AP32" t="s">
        <v>70</v>
      </c>
    </row>
    <row r="33" spans="1:42" ht="15" x14ac:dyDescent="0.25">
      <c r="A33" s="88"/>
      <c r="B33" s="89"/>
      <c r="C33" s="148" t="s">
        <v>225</v>
      </c>
      <c r="D33" s="73"/>
      <c r="E33" s="73"/>
      <c r="F33" s="74"/>
      <c r="G33" s="73"/>
      <c r="H33" s="80" t="e">
        <f>1-H32</f>
        <v>#N/A</v>
      </c>
      <c r="I33" s="75"/>
      <c r="J33" s="80" t="e">
        <f>1-J32</f>
        <v>#N/A</v>
      </c>
      <c r="K33" s="117"/>
      <c r="L33" s="88"/>
      <c r="O33" s="32" t="s">
        <v>193</v>
      </c>
      <c r="P33" s="37">
        <v>7400</v>
      </c>
      <c r="Q33" s="35" t="s">
        <v>367</v>
      </c>
      <c r="R33" s="33">
        <v>1</v>
      </c>
      <c r="S33" s="170">
        <f>R33*0.667</f>
        <v>0.66700000000000004</v>
      </c>
      <c r="T33" s="50">
        <v>9.5000000000000001E-2</v>
      </c>
      <c r="U33" t="s">
        <v>330</v>
      </c>
      <c r="W33">
        <v>0.01</v>
      </c>
      <c r="X33" t="s">
        <v>349</v>
      </c>
      <c r="Y33" s="28">
        <v>1</v>
      </c>
      <c r="Z33">
        <v>32</v>
      </c>
      <c r="AA33" t="s">
        <v>210</v>
      </c>
      <c r="AB33" s="88"/>
      <c r="AC33" s="88"/>
      <c r="AD33" s="88"/>
      <c r="AE33" s="88"/>
      <c r="AF33" t="s">
        <v>74</v>
      </c>
      <c r="AG33">
        <v>31</v>
      </c>
      <c r="AI33" t="s">
        <v>75</v>
      </c>
      <c r="AJ33">
        <v>9</v>
      </c>
      <c r="AL33" t="s">
        <v>76</v>
      </c>
      <c r="AM33">
        <v>25</v>
      </c>
      <c r="AO33" t="s">
        <v>319</v>
      </c>
      <c r="AP33">
        <v>158</v>
      </c>
    </row>
    <row r="34" spans="1:42" ht="2.25" customHeight="1" x14ac:dyDescent="0.25">
      <c r="A34" s="88"/>
      <c r="B34" s="89"/>
      <c r="C34" s="148"/>
      <c r="D34" s="73"/>
      <c r="E34" s="73"/>
      <c r="F34" s="74"/>
      <c r="G34" s="73"/>
      <c r="H34" s="80"/>
      <c r="I34" s="75"/>
      <c r="J34" s="80"/>
      <c r="K34" s="117"/>
      <c r="L34" s="88"/>
      <c r="O34" s="32" t="s">
        <v>193</v>
      </c>
      <c r="P34" s="37" t="s">
        <v>245</v>
      </c>
      <c r="Q34" s="35" t="s">
        <v>246</v>
      </c>
      <c r="R34">
        <v>4</v>
      </c>
      <c r="S34" s="35">
        <f>(R34*0.667)</f>
        <v>2.6680000000000001</v>
      </c>
      <c r="T34" s="180">
        <v>0.13</v>
      </c>
      <c r="U34" t="s">
        <v>335</v>
      </c>
      <c r="V34" t="s">
        <v>274</v>
      </c>
      <c r="W34">
        <v>32.01</v>
      </c>
      <c r="X34" t="s">
        <v>350</v>
      </c>
      <c r="Y34" s="28">
        <v>1.9</v>
      </c>
      <c r="Z34">
        <v>64</v>
      </c>
      <c r="AA34" t="s">
        <v>210</v>
      </c>
      <c r="AB34" s="88"/>
      <c r="AC34" s="88"/>
      <c r="AD34" s="88"/>
      <c r="AE34" s="88"/>
      <c r="AF34" t="s">
        <v>276</v>
      </c>
      <c r="AG34">
        <v>54.2</v>
      </c>
      <c r="AI34" t="s">
        <v>78</v>
      </c>
      <c r="AJ34">
        <v>4.84</v>
      </c>
      <c r="AL34" t="s">
        <v>79</v>
      </c>
      <c r="AM34">
        <v>307.3</v>
      </c>
      <c r="AO34" t="s">
        <v>77</v>
      </c>
      <c r="AP34">
        <v>98.2</v>
      </c>
    </row>
    <row r="35" spans="1:42" x14ac:dyDescent="0.2">
      <c r="A35" s="88"/>
      <c r="B35" s="89"/>
      <c r="C35" s="148" t="s">
        <v>226</v>
      </c>
      <c r="D35" s="73"/>
      <c r="E35" s="73"/>
      <c r="F35" s="74"/>
      <c r="G35" s="73"/>
      <c r="H35" s="140" t="e">
        <f>VLOOKUP(H22,W33:AA38,5)</f>
        <v>#N/A</v>
      </c>
      <c r="I35" s="75"/>
      <c r="J35" s="142" t="e">
        <f>VLOOKUP(J22,W41:AA44,5)</f>
        <v>#N/A</v>
      </c>
      <c r="K35" s="117"/>
      <c r="L35" s="88"/>
      <c r="O35" s="32" t="s">
        <v>193</v>
      </c>
      <c r="P35" s="37">
        <v>7402</v>
      </c>
      <c r="Q35" s="35" t="s">
        <v>368</v>
      </c>
      <c r="R35" s="33">
        <v>4</v>
      </c>
      <c r="S35" s="170">
        <f>R35*0.667</f>
        <v>2.6680000000000001</v>
      </c>
      <c r="T35" s="50">
        <v>0.1</v>
      </c>
      <c r="U35" t="s">
        <v>331</v>
      </c>
      <c r="W35">
        <v>64.010000000000005</v>
      </c>
      <c r="X35" t="s">
        <v>212</v>
      </c>
      <c r="Y35" s="28">
        <v>6.95</v>
      </c>
      <c r="Z35">
        <v>128</v>
      </c>
      <c r="AA35" t="s">
        <v>211</v>
      </c>
      <c r="AB35" s="88"/>
      <c r="AC35" s="88"/>
      <c r="AD35" s="88"/>
      <c r="AE35" s="88"/>
      <c r="AF35" t="s">
        <v>80</v>
      </c>
      <c r="AG35">
        <v>62</v>
      </c>
      <c r="AI35" t="s">
        <v>83</v>
      </c>
      <c r="AJ35">
        <v>4.84</v>
      </c>
      <c r="AL35" t="s">
        <v>81</v>
      </c>
      <c r="AM35">
        <v>307.3</v>
      </c>
      <c r="AO35" t="s">
        <v>280</v>
      </c>
      <c r="AP35">
        <v>214.7</v>
      </c>
    </row>
    <row r="36" spans="1:42" x14ac:dyDescent="0.2">
      <c r="A36" s="88"/>
      <c r="B36" s="89"/>
      <c r="C36" s="167" t="s">
        <v>235</v>
      </c>
      <c r="D36" s="73"/>
      <c r="E36" s="73"/>
      <c r="F36" s="74"/>
      <c r="G36" s="73"/>
      <c r="H36" s="141" t="s">
        <v>242</v>
      </c>
      <c r="I36" s="75"/>
      <c r="J36" s="143" t="s">
        <v>243</v>
      </c>
      <c r="K36" s="117"/>
      <c r="L36" s="88"/>
      <c r="O36" s="32" t="s">
        <v>193</v>
      </c>
      <c r="P36" s="37">
        <v>7404</v>
      </c>
      <c r="Q36" s="35" t="s">
        <v>369</v>
      </c>
      <c r="R36" s="33">
        <v>6</v>
      </c>
      <c r="S36" s="170">
        <f>R36*0.667</f>
        <v>4.0020000000000007</v>
      </c>
      <c r="T36" s="50">
        <v>0.105</v>
      </c>
      <c r="U36" t="s">
        <v>332</v>
      </c>
      <c r="W36">
        <v>128.01</v>
      </c>
      <c r="X36" t="s">
        <v>213</v>
      </c>
      <c r="Y36" s="28">
        <v>12.35</v>
      </c>
      <c r="Z36">
        <v>256</v>
      </c>
      <c r="AA36" t="s">
        <v>212</v>
      </c>
      <c r="AB36" s="88"/>
      <c r="AC36" s="88"/>
      <c r="AD36" s="88"/>
      <c r="AE36" s="88"/>
      <c r="AF36" t="s">
        <v>82</v>
      </c>
      <c r="AG36">
        <v>110</v>
      </c>
      <c r="AI36" t="s">
        <v>86</v>
      </c>
      <c r="AJ36">
        <v>1.45</v>
      </c>
      <c r="AL36" t="s">
        <v>84</v>
      </c>
      <c r="AM36">
        <v>144</v>
      </c>
      <c r="AO36" t="s">
        <v>272</v>
      </c>
      <c r="AP36">
        <v>201</v>
      </c>
    </row>
    <row r="37" spans="1:42" x14ac:dyDescent="0.2">
      <c r="A37" s="88"/>
      <c r="B37" s="89"/>
      <c r="C37" s="167" t="s">
        <v>234</v>
      </c>
      <c r="D37" s="73"/>
      <c r="E37" s="73"/>
      <c r="F37" s="74"/>
      <c r="G37" s="73"/>
      <c r="H37" s="75"/>
      <c r="I37" s="75"/>
      <c r="J37" s="75"/>
      <c r="K37" s="117"/>
      <c r="L37" s="88"/>
      <c r="O37" s="32" t="s">
        <v>193</v>
      </c>
      <c r="P37" s="37">
        <v>7405</v>
      </c>
      <c r="Q37" s="35" t="s">
        <v>53</v>
      </c>
      <c r="R37">
        <v>6</v>
      </c>
      <c r="S37" s="35">
        <f>(R37*0.667)</f>
        <v>4.0020000000000007</v>
      </c>
      <c r="T37" s="50">
        <v>0.77</v>
      </c>
      <c r="U37" t="s">
        <v>271</v>
      </c>
      <c r="W37">
        <v>256.01</v>
      </c>
      <c r="X37" t="s">
        <v>239</v>
      </c>
      <c r="Y37" s="28">
        <v>17.8</v>
      </c>
      <c r="Z37">
        <v>384</v>
      </c>
      <c r="AA37" t="s">
        <v>240</v>
      </c>
      <c r="AB37" s="88"/>
      <c r="AC37" s="88"/>
      <c r="AD37" s="88"/>
      <c r="AE37" s="88"/>
      <c r="AF37" t="s">
        <v>85</v>
      </c>
      <c r="AG37">
        <v>138.4</v>
      </c>
      <c r="AI37" t="s">
        <v>90</v>
      </c>
      <c r="AJ37">
        <v>2.56</v>
      </c>
      <c r="AL37" t="s">
        <v>87</v>
      </c>
      <c r="AM37">
        <v>144</v>
      </c>
      <c r="AO37" t="s">
        <v>206</v>
      </c>
    </row>
    <row r="38" spans="1:42" ht="3.75" customHeight="1" x14ac:dyDescent="0.2">
      <c r="A38" s="88"/>
      <c r="B38" s="89"/>
      <c r="C38" s="167"/>
      <c r="D38" s="73"/>
      <c r="E38" s="73"/>
      <c r="F38" s="74"/>
      <c r="G38" s="73"/>
      <c r="H38" s="75"/>
      <c r="I38" s="75"/>
      <c r="J38" s="75"/>
      <c r="K38" s="117"/>
      <c r="L38" s="88"/>
      <c r="O38" s="32" t="s">
        <v>193</v>
      </c>
      <c r="P38" s="37" t="s">
        <v>247</v>
      </c>
      <c r="Q38" s="35" t="s">
        <v>54</v>
      </c>
      <c r="R38">
        <v>6</v>
      </c>
      <c r="S38" s="35">
        <f>(R38*0.667)</f>
        <v>4.0020000000000007</v>
      </c>
      <c r="T38" s="50">
        <v>0.56999999999999995</v>
      </c>
      <c r="U38" t="s">
        <v>270</v>
      </c>
      <c r="W38">
        <v>384.01</v>
      </c>
      <c r="X38" t="s">
        <v>241</v>
      </c>
      <c r="Y38" s="28">
        <v>24.95</v>
      </c>
      <c r="Z38">
        <v>512</v>
      </c>
      <c r="AA38" t="s">
        <v>239</v>
      </c>
      <c r="AB38" s="88"/>
      <c r="AC38" s="88"/>
      <c r="AD38" s="88"/>
      <c r="AE38" s="88"/>
      <c r="AF38" t="s">
        <v>88</v>
      </c>
      <c r="AG38">
        <v>166</v>
      </c>
      <c r="AI38" t="s">
        <v>74</v>
      </c>
      <c r="AJ38">
        <v>31</v>
      </c>
      <c r="AL38" t="s">
        <v>89</v>
      </c>
      <c r="AM38">
        <v>49</v>
      </c>
      <c r="AO38" s="35" t="s">
        <v>92</v>
      </c>
    </row>
    <row r="39" spans="1:42" x14ac:dyDescent="0.2">
      <c r="A39" s="88"/>
      <c r="B39" s="89"/>
      <c r="C39" s="73"/>
      <c r="D39" s="73"/>
      <c r="E39" s="73"/>
      <c r="F39" s="74"/>
      <c r="G39" s="73"/>
      <c r="H39" s="75"/>
      <c r="I39" s="75"/>
      <c r="J39" s="75"/>
      <c r="K39" s="117"/>
      <c r="L39" s="88"/>
      <c r="O39" s="32" t="s">
        <v>193</v>
      </c>
      <c r="P39" s="37">
        <v>7408</v>
      </c>
      <c r="Q39" s="35" t="s">
        <v>370</v>
      </c>
      <c r="R39" s="33">
        <v>4</v>
      </c>
      <c r="S39" s="170">
        <f>R39*0.667</f>
        <v>2.6680000000000001</v>
      </c>
      <c r="T39" s="50">
        <v>0.1</v>
      </c>
      <c r="U39" t="s">
        <v>333</v>
      </c>
      <c r="AB39" s="88"/>
      <c r="AC39" s="88"/>
      <c r="AD39" s="88"/>
      <c r="AE39" s="88"/>
      <c r="AF39" t="s">
        <v>281</v>
      </c>
      <c r="AG39">
        <v>193</v>
      </c>
      <c r="AI39" t="s">
        <v>95</v>
      </c>
      <c r="AJ39">
        <v>6.8</v>
      </c>
      <c r="AL39" t="s">
        <v>91</v>
      </c>
      <c r="AM39">
        <v>49</v>
      </c>
      <c r="AO39" t="s">
        <v>280</v>
      </c>
      <c r="AP39">
        <v>214.7</v>
      </c>
    </row>
    <row r="40" spans="1:42" x14ac:dyDescent="0.2">
      <c r="A40" s="88"/>
      <c r="B40" s="89"/>
      <c r="C40" s="189" t="s">
        <v>500</v>
      </c>
      <c r="D40" s="190">
        <f>H27</f>
        <v>0</v>
      </c>
      <c r="E40" s="89"/>
      <c r="F40" s="91"/>
      <c r="G40" s="89"/>
      <c r="H40" s="90"/>
      <c r="I40" s="90"/>
      <c r="J40" s="90"/>
      <c r="K40" s="92"/>
      <c r="L40" s="88"/>
      <c r="O40" s="32" t="s">
        <v>193</v>
      </c>
      <c r="P40" s="37">
        <v>7409</v>
      </c>
      <c r="Q40" s="35" t="s">
        <v>55</v>
      </c>
      <c r="R40">
        <v>4</v>
      </c>
      <c r="S40" s="35">
        <f>(R40*0.667)</f>
        <v>2.6680000000000001</v>
      </c>
      <c r="T40" s="180">
        <v>0.26</v>
      </c>
      <c r="U40" t="s">
        <v>334</v>
      </c>
      <c r="V40" t="s">
        <v>274</v>
      </c>
      <c r="W40" s="15" t="s">
        <v>198</v>
      </c>
      <c r="X40" s="44">
        <v>9500</v>
      </c>
      <c r="Y40" s="20" t="s">
        <v>199</v>
      </c>
      <c r="Z40" s="15" t="s">
        <v>227</v>
      </c>
      <c r="AA40" s="15" t="s">
        <v>228</v>
      </c>
      <c r="AB40" s="88"/>
      <c r="AC40" s="88"/>
      <c r="AD40" s="88"/>
      <c r="AE40" s="88"/>
      <c r="AF40" t="s">
        <v>94</v>
      </c>
      <c r="AG40">
        <v>38.700000000000003</v>
      </c>
      <c r="AI40" t="s">
        <v>98</v>
      </c>
      <c r="AJ40">
        <v>23.9</v>
      </c>
      <c r="AL40" t="s">
        <v>93</v>
      </c>
      <c r="AM40">
        <v>49</v>
      </c>
      <c r="AO40" t="s">
        <v>77</v>
      </c>
      <c r="AP40">
        <v>98.2</v>
      </c>
    </row>
    <row r="41" spans="1:42" x14ac:dyDescent="0.2">
      <c r="A41" s="88"/>
      <c r="B41" s="89"/>
      <c r="C41" s="189" t="s">
        <v>501</v>
      </c>
      <c r="D41" s="191">
        <v>1</v>
      </c>
      <c r="E41" s="89"/>
      <c r="F41" s="91"/>
      <c r="G41" s="89"/>
      <c r="H41" s="90"/>
      <c r="I41" s="90"/>
      <c r="J41" s="90"/>
      <c r="K41" s="92"/>
      <c r="L41" s="88"/>
      <c r="O41" s="32" t="s">
        <v>193</v>
      </c>
      <c r="P41" s="37">
        <v>7410</v>
      </c>
      <c r="Q41" s="35" t="s">
        <v>371</v>
      </c>
      <c r="R41" s="33">
        <v>3</v>
      </c>
      <c r="S41" s="170">
        <f>R41*0.667</f>
        <v>2.0010000000000003</v>
      </c>
      <c r="T41" s="50">
        <v>0.13</v>
      </c>
      <c r="U41" t="s">
        <v>336</v>
      </c>
      <c r="W41">
        <v>0.01</v>
      </c>
      <c r="X41" t="s">
        <v>214</v>
      </c>
      <c r="Y41" s="28">
        <v>1</v>
      </c>
      <c r="Z41">
        <v>36</v>
      </c>
      <c r="AA41" t="s">
        <v>214</v>
      </c>
      <c r="AB41" s="88"/>
      <c r="AC41" s="88"/>
      <c r="AD41" s="88"/>
      <c r="AE41" s="88"/>
      <c r="AF41" t="s">
        <v>97</v>
      </c>
      <c r="AG41">
        <v>95.5</v>
      </c>
      <c r="AI41" t="s">
        <v>358</v>
      </c>
      <c r="AJ41">
        <v>62.2</v>
      </c>
      <c r="AL41" t="s">
        <v>96</v>
      </c>
      <c r="AM41">
        <v>36</v>
      </c>
      <c r="AO41" t="s">
        <v>85</v>
      </c>
      <c r="AP41">
        <v>138.4</v>
      </c>
    </row>
    <row r="42" spans="1:42" x14ac:dyDescent="0.2">
      <c r="A42" s="88"/>
      <c r="B42" s="89"/>
      <c r="C42" s="189" t="s">
        <v>499</v>
      </c>
      <c r="D42" s="192">
        <f>D40*D41</f>
        <v>0</v>
      </c>
      <c r="E42" s="89"/>
      <c r="F42" s="91"/>
      <c r="G42" s="89"/>
      <c r="H42" s="90"/>
      <c r="I42" s="90"/>
      <c r="J42" s="90"/>
      <c r="K42" s="92"/>
      <c r="L42" s="88"/>
      <c r="O42" s="32" t="s">
        <v>193</v>
      </c>
      <c r="P42" s="37">
        <v>7411</v>
      </c>
      <c r="Q42" s="35" t="s">
        <v>372</v>
      </c>
      <c r="R42" s="33">
        <v>3</v>
      </c>
      <c r="S42" s="170">
        <f>R42*0.667</f>
        <v>2.0010000000000003</v>
      </c>
      <c r="T42" s="50">
        <v>0.13</v>
      </c>
      <c r="U42" t="s">
        <v>336</v>
      </c>
      <c r="W42">
        <v>36.01</v>
      </c>
      <c r="X42" t="s">
        <v>215</v>
      </c>
      <c r="Y42" s="28">
        <v>1.9</v>
      </c>
      <c r="Z42">
        <v>72</v>
      </c>
      <c r="AA42" t="s">
        <v>214</v>
      </c>
      <c r="AB42" s="88"/>
      <c r="AC42" s="88"/>
      <c r="AD42" s="88"/>
      <c r="AE42" s="88"/>
      <c r="AF42" t="s">
        <v>100</v>
      </c>
      <c r="AG42">
        <v>86.6</v>
      </c>
      <c r="AI42" t="s">
        <v>106</v>
      </c>
      <c r="AJ42">
        <v>3.36</v>
      </c>
      <c r="AL42" t="s">
        <v>99</v>
      </c>
      <c r="AM42">
        <v>36</v>
      </c>
      <c r="AO42" t="s">
        <v>102</v>
      </c>
      <c r="AP42">
        <v>51</v>
      </c>
    </row>
    <row r="43" spans="1:42" x14ac:dyDescent="0.2">
      <c r="A43" s="88"/>
      <c r="B43" s="89"/>
      <c r="C43" s="189" t="s">
        <v>502</v>
      </c>
      <c r="D43" s="190">
        <f>J27</f>
        <v>0</v>
      </c>
      <c r="E43" s="89"/>
      <c r="F43" s="91"/>
      <c r="G43" s="89"/>
      <c r="H43" s="90"/>
      <c r="I43" s="90"/>
      <c r="J43" s="90"/>
      <c r="K43" s="92"/>
      <c r="L43" s="88"/>
      <c r="O43" s="32" t="s">
        <v>193</v>
      </c>
      <c r="P43" s="37">
        <v>7414</v>
      </c>
      <c r="Q43" s="35" t="s">
        <v>56</v>
      </c>
      <c r="R43" s="33">
        <v>6</v>
      </c>
      <c r="S43" s="35">
        <f>(R43*0.667)</f>
        <v>4.0020000000000007</v>
      </c>
      <c r="T43" s="50">
        <v>0.77</v>
      </c>
      <c r="U43" t="s">
        <v>328</v>
      </c>
      <c r="W43">
        <v>72.010000000000005</v>
      </c>
      <c r="X43" t="s">
        <v>216</v>
      </c>
      <c r="Y43" s="28">
        <v>6.45</v>
      </c>
      <c r="Z43">
        <v>144</v>
      </c>
      <c r="AA43" t="s">
        <v>215</v>
      </c>
      <c r="AB43" s="88"/>
      <c r="AC43" s="88"/>
      <c r="AD43" s="88"/>
      <c r="AE43" s="88"/>
      <c r="AF43" t="s">
        <v>103</v>
      </c>
      <c r="AG43">
        <v>102.9</v>
      </c>
      <c r="AI43" t="s">
        <v>111</v>
      </c>
      <c r="AJ43">
        <v>7.5</v>
      </c>
      <c r="AL43" t="s">
        <v>101</v>
      </c>
      <c r="AM43">
        <v>144</v>
      </c>
      <c r="AO43" t="s">
        <v>272</v>
      </c>
      <c r="AP43">
        <v>201</v>
      </c>
    </row>
    <row r="44" spans="1:42" x14ac:dyDescent="0.2">
      <c r="A44" s="88"/>
      <c r="B44" s="89"/>
      <c r="C44" s="189" t="s">
        <v>501</v>
      </c>
      <c r="D44" s="191">
        <v>1</v>
      </c>
      <c r="E44" s="89"/>
      <c r="F44" s="91"/>
      <c r="G44" s="89"/>
      <c r="H44" s="90"/>
      <c r="I44" s="90"/>
      <c r="J44" s="90"/>
      <c r="K44" s="92"/>
      <c r="L44" s="88"/>
      <c r="O44" s="32" t="s">
        <v>193</v>
      </c>
      <c r="P44" s="37" t="s">
        <v>249</v>
      </c>
      <c r="Q44" s="35" t="s">
        <v>57</v>
      </c>
      <c r="R44" s="33">
        <v>6</v>
      </c>
      <c r="S44" s="35">
        <f>(R44*0.667)</f>
        <v>4.0020000000000007</v>
      </c>
      <c r="T44" s="50">
        <v>0.62</v>
      </c>
      <c r="U44" t="s">
        <v>271</v>
      </c>
      <c r="W44">
        <v>144.01</v>
      </c>
      <c r="X44" t="s">
        <v>217</v>
      </c>
      <c r="Y44" s="28">
        <v>12.35</v>
      </c>
      <c r="Z44">
        <v>288</v>
      </c>
      <c r="AA44" t="s">
        <v>216</v>
      </c>
      <c r="AB44" s="88"/>
      <c r="AC44" s="88"/>
      <c r="AD44" s="88"/>
      <c r="AE44" s="88"/>
      <c r="AF44" t="s">
        <v>105</v>
      </c>
      <c r="AG44">
        <v>116.1</v>
      </c>
      <c r="AI44" t="s">
        <v>276</v>
      </c>
      <c r="AJ44">
        <v>54.2</v>
      </c>
      <c r="AL44" t="s">
        <v>104</v>
      </c>
      <c r="AM44">
        <v>144</v>
      </c>
      <c r="AO44" t="s">
        <v>88</v>
      </c>
      <c r="AP44">
        <v>166</v>
      </c>
    </row>
    <row r="45" spans="1:42" x14ac:dyDescent="0.2">
      <c r="A45" s="88"/>
      <c r="B45" s="89"/>
      <c r="C45" s="189" t="s">
        <v>499</v>
      </c>
      <c r="D45" s="192">
        <f>D43*D44</f>
        <v>0</v>
      </c>
      <c r="E45" s="89"/>
      <c r="F45" s="91"/>
      <c r="G45" s="89"/>
      <c r="H45" s="90"/>
      <c r="I45" s="90"/>
      <c r="J45" s="90"/>
      <c r="K45" s="92"/>
      <c r="L45" s="88"/>
      <c r="O45" s="32" t="s">
        <v>193</v>
      </c>
      <c r="P45" s="37">
        <v>7420</v>
      </c>
      <c r="Q45" s="35" t="s">
        <v>373</v>
      </c>
      <c r="R45" s="33">
        <v>2</v>
      </c>
      <c r="S45" s="170">
        <f>R45*0.667</f>
        <v>1.3340000000000001</v>
      </c>
      <c r="T45" s="50">
        <v>0.35</v>
      </c>
      <c r="U45" t="s">
        <v>337</v>
      </c>
      <c r="AB45" s="88"/>
      <c r="AC45" s="88"/>
      <c r="AD45" s="88"/>
      <c r="AE45" s="88"/>
      <c r="AF45" t="s">
        <v>110</v>
      </c>
      <c r="AG45">
        <v>8.26</v>
      </c>
      <c r="AI45" t="s">
        <v>97</v>
      </c>
      <c r="AJ45">
        <v>95.5</v>
      </c>
      <c r="AL45" t="s">
        <v>107</v>
      </c>
      <c r="AM45">
        <v>256</v>
      </c>
      <c r="AO45" t="s">
        <v>109</v>
      </c>
      <c r="AP45">
        <v>52.1</v>
      </c>
    </row>
    <row r="46" spans="1:42" x14ac:dyDescent="0.2">
      <c r="A46" s="88"/>
      <c r="B46" s="89"/>
      <c r="C46" s="89"/>
      <c r="D46" s="89"/>
      <c r="E46" s="89"/>
      <c r="F46" s="91"/>
      <c r="G46" s="89"/>
      <c r="H46" s="90"/>
      <c r="I46" s="90"/>
      <c r="J46" s="90"/>
      <c r="K46" s="92"/>
      <c r="L46" s="88"/>
      <c r="O46" s="32" t="s">
        <v>193</v>
      </c>
      <c r="P46" s="37">
        <v>7421</v>
      </c>
      <c r="Q46" s="35" t="s">
        <v>374</v>
      </c>
      <c r="R46" s="33">
        <v>2</v>
      </c>
      <c r="S46" s="170">
        <f>R46*0.667</f>
        <v>1.3340000000000001</v>
      </c>
      <c r="T46" s="50">
        <v>0.66</v>
      </c>
      <c r="U46" t="s">
        <v>328</v>
      </c>
      <c r="AB46" s="88"/>
      <c r="AC46" s="88"/>
      <c r="AD46" s="88"/>
      <c r="AE46" s="88"/>
      <c r="AF46" t="s">
        <v>113</v>
      </c>
      <c r="AG46">
        <v>34.700000000000003</v>
      </c>
      <c r="AI46" t="s">
        <v>117</v>
      </c>
      <c r="AJ46">
        <v>39.4</v>
      </c>
      <c r="AL46" t="s">
        <v>108</v>
      </c>
      <c r="AM46">
        <v>256</v>
      </c>
      <c r="AO46" t="s">
        <v>319</v>
      </c>
      <c r="AP46">
        <v>158</v>
      </c>
    </row>
    <row r="47" spans="1:42" x14ac:dyDescent="0.2">
      <c r="A47" s="88"/>
      <c r="B47" s="89"/>
      <c r="C47" s="89"/>
      <c r="D47" s="89"/>
      <c r="E47" s="89"/>
      <c r="F47" s="91"/>
      <c r="G47" s="89"/>
      <c r="H47" s="90"/>
      <c r="I47" s="90"/>
      <c r="J47" s="90"/>
      <c r="K47" s="92"/>
      <c r="L47" s="88"/>
      <c r="O47" s="32" t="s">
        <v>193</v>
      </c>
      <c r="P47" s="37">
        <v>7423</v>
      </c>
      <c r="Q47" s="35" t="s">
        <v>375</v>
      </c>
      <c r="R47" s="33">
        <v>2</v>
      </c>
      <c r="S47" s="170">
        <f t="shared" ref="S47:S52" si="5">R47*0.667</f>
        <v>1.3340000000000001</v>
      </c>
      <c r="T47" s="52">
        <v>0.5</v>
      </c>
      <c r="U47" t="s">
        <v>271</v>
      </c>
      <c r="V47" t="s">
        <v>274</v>
      </c>
      <c r="AB47" s="88"/>
      <c r="AC47" s="88"/>
      <c r="AD47" s="88"/>
      <c r="AE47" s="88"/>
      <c r="AF47" t="s">
        <v>115</v>
      </c>
      <c r="AG47">
        <v>39.6</v>
      </c>
      <c r="AI47" t="s">
        <v>271</v>
      </c>
      <c r="AJ47">
        <v>181</v>
      </c>
      <c r="AL47" t="s">
        <v>112</v>
      </c>
      <c r="AM47">
        <v>256</v>
      </c>
      <c r="AO47" t="s">
        <v>357</v>
      </c>
      <c r="AP47">
        <v>273</v>
      </c>
    </row>
    <row r="48" spans="1:42" x14ac:dyDescent="0.2">
      <c r="A48" s="88"/>
      <c r="B48" s="89"/>
      <c r="C48" s="89"/>
      <c r="D48" s="89"/>
      <c r="E48" s="89"/>
      <c r="F48" s="91"/>
      <c r="G48" s="89"/>
      <c r="H48" s="90"/>
      <c r="I48" s="90"/>
      <c r="J48" s="90"/>
      <c r="K48" s="92"/>
      <c r="L48" s="88"/>
      <c r="O48" s="32" t="s">
        <v>193</v>
      </c>
      <c r="P48" s="37">
        <v>7425</v>
      </c>
      <c r="Q48" s="35" t="s">
        <v>375</v>
      </c>
      <c r="R48" s="33">
        <v>2</v>
      </c>
      <c r="S48" s="170">
        <f t="shared" si="5"/>
        <v>1.3340000000000001</v>
      </c>
      <c r="T48" s="180">
        <v>1.1000000000000001</v>
      </c>
      <c r="U48" t="s">
        <v>271</v>
      </c>
      <c r="V48" t="s">
        <v>274</v>
      </c>
      <c r="AB48" s="88"/>
      <c r="AC48" s="88"/>
      <c r="AD48" s="88"/>
      <c r="AE48" s="88"/>
      <c r="AF48" t="s">
        <v>285</v>
      </c>
      <c r="AG48">
        <v>60</v>
      </c>
      <c r="AI48" t="s">
        <v>125</v>
      </c>
      <c r="AJ48">
        <v>9</v>
      </c>
      <c r="AL48" t="s">
        <v>114</v>
      </c>
      <c r="AM48">
        <v>256</v>
      </c>
      <c r="AO48" t="s">
        <v>281</v>
      </c>
      <c r="AP48">
        <v>193</v>
      </c>
    </row>
    <row r="49" spans="1:42" x14ac:dyDescent="0.2">
      <c r="A49" s="88"/>
      <c r="B49" s="89"/>
      <c r="C49" s="89"/>
      <c r="D49" s="89"/>
      <c r="E49" s="89"/>
      <c r="F49" s="91"/>
      <c r="G49" s="89"/>
      <c r="H49" s="90"/>
      <c r="I49" s="90"/>
      <c r="J49" s="90"/>
      <c r="K49" s="92"/>
      <c r="L49" s="88"/>
      <c r="O49" s="32" t="s">
        <v>193</v>
      </c>
      <c r="P49" s="37">
        <v>7427</v>
      </c>
      <c r="Q49" s="35" t="s">
        <v>376</v>
      </c>
      <c r="R49" s="36">
        <v>3</v>
      </c>
      <c r="S49" s="170">
        <f t="shared" si="5"/>
        <v>2.0010000000000003</v>
      </c>
      <c r="T49" s="50">
        <v>0.2</v>
      </c>
      <c r="U49" t="s">
        <v>328</v>
      </c>
      <c r="AB49" s="88"/>
      <c r="AC49" s="88"/>
      <c r="AD49" s="88"/>
      <c r="AE49" s="88"/>
      <c r="AF49" t="s">
        <v>120</v>
      </c>
      <c r="AG49">
        <v>68</v>
      </c>
      <c r="AI49" t="s">
        <v>128</v>
      </c>
      <c r="AJ49">
        <v>8.75</v>
      </c>
      <c r="AL49" t="s">
        <v>116</v>
      </c>
      <c r="AM49">
        <v>64</v>
      </c>
    </row>
    <row r="50" spans="1:42" x14ac:dyDescent="0.2">
      <c r="A50" s="88"/>
      <c r="B50" s="89"/>
      <c r="C50" s="89"/>
      <c r="D50" s="89"/>
      <c r="E50" s="89"/>
      <c r="F50" s="91"/>
      <c r="G50" s="89"/>
      <c r="H50" s="90"/>
      <c r="I50" s="90"/>
      <c r="J50" s="90"/>
      <c r="K50" s="92"/>
      <c r="L50" s="88"/>
      <c r="O50" s="32" t="s">
        <v>193</v>
      </c>
      <c r="P50" s="37">
        <v>7428</v>
      </c>
      <c r="Q50" s="35" t="s">
        <v>377</v>
      </c>
      <c r="R50" s="36">
        <v>4</v>
      </c>
      <c r="S50" s="170">
        <f t="shared" si="5"/>
        <v>2.6680000000000001</v>
      </c>
      <c r="T50" s="50">
        <v>0.12</v>
      </c>
      <c r="U50" t="s">
        <v>271</v>
      </c>
      <c r="AB50" s="88"/>
      <c r="AC50" s="88"/>
      <c r="AD50" s="88"/>
      <c r="AE50" s="88"/>
      <c r="AF50" t="s">
        <v>122</v>
      </c>
      <c r="AG50">
        <v>78.540000000000006</v>
      </c>
      <c r="AI50" t="s">
        <v>130</v>
      </c>
      <c r="AJ50">
        <v>62</v>
      </c>
      <c r="AL50" t="s">
        <v>118</v>
      </c>
      <c r="AM50">
        <v>64</v>
      </c>
      <c r="AO50" s="35" t="s">
        <v>119</v>
      </c>
    </row>
    <row r="51" spans="1:42" x14ac:dyDescent="0.2">
      <c r="A51" s="88"/>
      <c r="B51" s="89"/>
      <c r="C51" s="89"/>
      <c r="D51" s="89"/>
      <c r="E51" s="89"/>
      <c r="F51" s="91"/>
      <c r="G51" s="89"/>
      <c r="H51" s="90"/>
      <c r="I51" s="90"/>
      <c r="J51" s="90"/>
      <c r="K51" s="92"/>
      <c r="L51" s="88"/>
      <c r="O51" s="32" t="s">
        <v>193</v>
      </c>
      <c r="P51" s="37">
        <v>7430</v>
      </c>
      <c r="Q51" s="35" t="s">
        <v>378</v>
      </c>
      <c r="R51" s="36">
        <v>1</v>
      </c>
      <c r="S51" s="170">
        <f t="shared" si="5"/>
        <v>0.66700000000000004</v>
      </c>
      <c r="T51" s="50">
        <v>0.13</v>
      </c>
      <c r="U51" t="s">
        <v>271</v>
      </c>
      <c r="V51" t="s">
        <v>274</v>
      </c>
      <c r="Y51" s="28"/>
      <c r="AB51" s="88"/>
      <c r="AC51" s="88"/>
      <c r="AD51" s="88"/>
      <c r="AE51" s="88"/>
      <c r="AF51" t="s">
        <v>124</v>
      </c>
      <c r="AG51">
        <v>170.7</v>
      </c>
      <c r="AI51" t="s">
        <v>133</v>
      </c>
      <c r="AJ51">
        <v>110</v>
      </c>
      <c r="AL51" t="s">
        <v>121</v>
      </c>
      <c r="AM51">
        <v>144</v>
      </c>
      <c r="AO51" t="s">
        <v>77</v>
      </c>
      <c r="AP51">
        <v>98.2</v>
      </c>
    </row>
    <row r="52" spans="1:42" x14ac:dyDescent="0.2">
      <c r="A52" s="88"/>
      <c r="B52" s="89"/>
      <c r="C52" s="89"/>
      <c r="D52" s="89"/>
      <c r="E52" s="89"/>
      <c r="F52" s="91"/>
      <c r="G52" s="89"/>
      <c r="H52" s="90"/>
      <c r="I52" s="90"/>
      <c r="J52" s="90"/>
      <c r="K52" s="92"/>
      <c r="L52" s="88"/>
      <c r="O52" s="32" t="s">
        <v>193</v>
      </c>
      <c r="P52" s="37">
        <v>7432</v>
      </c>
      <c r="Q52" s="35" t="s">
        <v>379</v>
      </c>
      <c r="R52" s="36">
        <v>4</v>
      </c>
      <c r="S52" s="170">
        <f t="shared" si="5"/>
        <v>2.6680000000000001</v>
      </c>
      <c r="T52" s="50">
        <v>0.77</v>
      </c>
      <c r="U52" t="s">
        <v>271</v>
      </c>
      <c r="V52" t="s">
        <v>274</v>
      </c>
      <c r="Y52" s="28"/>
      <c r="AB52" s="88"/>
      <c r="AC52" s="88"/>
      <c r="AD52" s="88"/>
      <c r="AE52" s="88"/>
      <c r="AF52" t="s">
        <v>127</v>
      </c>
      <c r="AG52">
        <v>115</v>
      </c>
      <c r="AI52" t="s">
        <v>100</v>
      </c>
      <c r="AJ52">
        <v>86.6</v>
      </c>
      <c r="AL52" t="s">
        <v>123</v>
      </c>
      <c r="AM52">
        <v>144</v>
      </c>
      <c r="AO52" t="s">
        <v>85</v>
      </c>
      <c r="AP52">
        <v>138.4</v>
      </c>
    </row>
    <row r="53" spans="1:42" x14ac:dyDescent="0.2">
      <c r="A53" s="88"/>
      <c r="B53" s="89"/>
      <c r="C53" s="89"/>
      <c r="D53" s="89"/>
      <c r="E53" s="89"/>
      <c r="F53" s="91"/>
      <c r="G53" s="89"/>
      <c r="H53" s="90"/>
      <c r="I53" s="90"/>
      <c r="J53" s="90"/>
      <c r="K53" s="92"/>
      <c r="L53" s="88"/>
      <c r="O53" s="32" t="s">
        <v>193</v>
      </c>
      <c r="P53" s="37">
        <v>7433</v>
      </c>
      <c r="Q53" s="35" t="s">
        <v>58</v>
      </c>
      <c r="R53" s="33">
        <v>4</v>
      </c>
      <c r="S53" s="35">
        <f>(R53*0.667)</f>
        <v>2.6680000000000001</v>
      </c>
      <c r="T53" s="50">
        <v>0.6</v>
      </c>
      <c r="U53" t="s">
        <v>271</v>
      </c>
      <c r="V53" t="s">
        <v>274</v>
      </c>
      <c r="Y53" s="28"/>
      <c r="AB53" s="88"/>
      <c r="AC53" s="88"/>
      <c r="AD53" s="88"/>
      <c r="AE53" s="88"/>
      <c r="AF53" t="s">
        <v>132</v>
      </c>
      <c r="AG53">
        <v>32.299999999999997</v>
      </c>
      <c r="AI53" t="s">
        <v>132</v>
      </c>
      <c r="AJ53">
        <v>32.299999999999997</v>
      </c>
      <c r="AL53" t="s">
        <v>126</v>
      </c>
      <c r="AM53">
        <v>484</v>
      </c>
      <c r="AO53" t="s">
        <v>102</v>
      </c>
      <c r="AP53">
        <v>51</v>
      </c>
    </row>
    <row r="54" spans="1:42" x14ac:dyDescent="0.2">
      <c r="O54" s="32" t="s">
        <v>193</v>
      </c>
      <c r="P54" s="37">
        <v>7435</v>
      </c>
      <c r="Q54" s="35" t="s">
        <v>459</v>
      </c>
      <c r="R54" s="33">
        <v>6</v>
      </c>
      <c r="S54" s="35">
        <f>(R54*0.667)</f>
        <v>4.0020000000000007</v>
      </c>
      <c r="T54" s="50">
        <v>0.44</v>
      </c>
      <c r="U54" t="s">
        <v>329</v>
      </c>
      <c r="AF54" t="s">
        <v>135</v>
      </c>
      <c r="AG54">
        <v>52</v>
      </c>
      <c r="AI54" t="s">
        <v>140</v>
      </c>
      <c r="AJ54">
        <v>32</v>
      </c>
      <c r="AL54" t="s">
        <v>129</v>
      </c>
      <c r="AM54">
        <v>484</v>
      </c>
      <c r="AO54" t="s">
        <v>88</v>
      </c>
      <c r="AP54">
        <v>166</v>
      </c>
    </row>
    <row r="55" spans="1:42" x14ac:dyDescent="0.2">
      <c r="O55" s="32" t="s">
        <v>193</v>
      </c>
      <c r="P55" s="37">
        <v>7437</v>
      </c>
      <c r="Q55" s="35" t="s">
        <v>380</v>
      </c>
      <c r="R55" s="36">
        <v>4</v>
      </c>
      <c r="S55" s="170">
        <f>R55*0.667</f>
        <v>2.6680000000000001</v>
      </c>
      <c r="T55" s="50">
        <v>0.66</v>
      </c>
      <c r="U55" t="s">
        <v>271</v>
      </c>
      <c r="V55" t="s">
        <v>274</v>
      </c>
      <c r="AF55" t="s">
        <v>137</v>
      </c>
      <c r="AG55">
        <v>53.5</v>
      </c>
      <c r="AI55" t="s">
        <v>273</v>
      </c>
      <c r="AJ55">
        <v>180</v>
      </c>
      <c r="AL55" t="s">
        <v>131</v>
      </c>
      <c r="AM55">
        <v>936.4</v>
      </c>
      <c r="AO55" t="s">
        <v>109</v>
      </c>
      <c r="AP55">
        <v>52.1</v>
      </c>
    </row>
    <row r="56" spans="1:42" x14ac:dyDescent="0.2">
      <c r="O56" s="32" t="s">
        <v>193</v>
      </c>
      <c r="P56" s="37">
        <v>7438</v>
      </c>
      <c r="Q56" s="35" t="s">
        <v>59</v>
      </c>
      <c r="R56" s="33">
        <v>4</v>
      </c>
      <c r="S56" s="35">
        <f>(R56*0.667)</f>
        <v>2.6680000000000001</v>
      </c>
      <c r="T56" s="50">
        <v>0.48</v>
      </c>
      <c r="U56" t="s">
        <v>271</v>
      </c>
      <c r="AF56" t="s">
        <v>98</v>
      </c>
      <c r="AG56">
        <v>23.9</v>
      </c>
      <c r="AI56" t="s">
        <v>144</v>
      </c>
      <c r="AJ56">
        <v>250</v>
      </c>
      <c r="AL56" t="s">
        <v>134</v>
      </c>
      <c r="AM56">
        <v>936.4</v>
      </c>
      <c r="AO56" t="s">
        <v>319</v>
      </c>
      <c r="AP56">
        <v>158</v>
      </c>
    </row>
    <row r="57" spans="1:42" x14ac:dyDescent="0.2">
      <c r="O57" s="32" t="s">
        <v>193</v>
      </c>
      <c r="P57" s="37">
        <v>7440</v>
      </c>
      <c r="Q57" s="35" t="s">
        <v>381</v>
      </c>
      <c r="R57" s="36">
        <v>2</v>
      </c>
      <c r="S57" s="170">
        <f>R57*0.667</f>
        <v>1.3340000000000001</v>
      </c>
      <c r="T57" s="50">
        <v>0.15</v>
      </c>
      <c r="U57" t="s">
        <v>271</v>
      </c>
      <c r="V57" t="s">
        <v>274</v>
      </c>
      <c r="AF57" t="s">
        <v>117</v>
      </c>
      <c r="AG57">
        <v>39.4</v>
      </c>
      <c r="AI57" t="s">
        <v>147</v>
      </c>
      <c r="AJ57">
        <v>11.25</v>
      </c>
      <c r="AL57" t="s">
        <v>136</v>
      </c>
      <c r="AM57">
        <v>289</v>
      </c>
    </row>
    <row r="58" spans="1:42" x14ac:dyDescent="0.2">
      <c r="O58" s="32" t="s">
        <v>193</v>
      </c>
      <c r="P58" s="37">
        <v>7453</v>
      </c>
      <c r="Q58" s="35" t="s">
        <v>382</v>
      </c>
      <c r="R58" s="36">
        <v>1</v>
      </c>
      <c r="S58" s="170">
        <f>R58*0.667</f>
        <v>0.66700000000000004</v>
      </c>
      <c r="T58" s="50">
        <v>0.2</v>
      </c>
      <c r="U58" t="s">
        <v>271</v>
      </c>
      <c r="V58" t="s">
        <v>274</v>
      </c>
      <c r="AF58" t="s">
        <v>140</v>
      </c>
      <c r="AG58">
        <v>32</v>
      </c>
      <c r="AI58" t="s">
        <v>85</v>
      </c>
      <c r="AJ58">
        <v>138.4</v>
      </c>
      <c r="AL58" t="s">
        <v>138</v>
      </c>
      <c r="AM58">
        <v>289</v>
      </c>
      <c r="AO58" s="35" t="s">
        <v>139</v>
      </c>
    </row>
    <row r="59" spans="1:42" x14ac:dyDescent="0.2">
      <c r="O59" s="32" t="s">
        <v>193</v>
      </c>
      <c r="P59" s="37">
        <v>7454</v>
      </c>
      <c r="Q59" s="35" t="s">
        <v>383</v>
      </c>
      <c r="R59" s="36">
        <v>1</v>
      </c>
      <c r="S59" s="170">
        <f>R59*0.667</f>
        <v>0.66700000000000004</v>
      </c>
      <c r="T59" s="50">
        <v>0.16</v>
      </c>
      <c r="U59" t="s">
        <v>271</v>
      </c>
      <c r="V59" t="s">
        <v>274</v>
      </c>
      <c r="AF59" t="s">
        <v>102</v>
      </c>
      <c r="AG59">
        <v>51</v>
      </c>
      <c r="AI59" t="s">
        <v>103</v>
      </c>
      <c r="AJ59">
        <v>102.9</v>
      </c>
      <c r="AL59" t="s">
        <v>141</v>
      </c>
      <c r="AM59">
        <v>289</v>
      </c>
      <c r="AO59" t="s">
        <v>77</v>
      </c>
      <c r="AP59">
        <v>98.2</v>
      </c>
    </row>
    <row r="60" spans="1:42" x14ac:dyDescent="0.2">
      <c r="O60" s="32" t="s">
        <v>193</v>
      </c>
      <c r="P60" s="37">
        <v>7455</v>
      </c>
      <c r="Q60" s="35" t="s">
        <v>384</v>
      </c>
      <c r="R60" s="36">
        <v>1</v>
      </c>
      <c r="S60" s="170">
        <f>R60*0.667</f>
        <v>0.66700000000000004</v>
      </c>
      <c r="T60" s="50">
        <v>0.18</v>
      </c>
      <c r="U60" t="s">
        <v>271</v>
      </c>
      <c r="AF60" t="s">
        <v>109</v>
      </c>
      <c r="AG60">
        <v>52.1</v>
      </c>
      <c r="AI60" t="s">
        <v>135</v>
      </c>
      <c r="AJ60">
        <v>52</v>
      </c>
      <c r="AL60" t="s">
        <v>142</v>
      </c>
      <c r="AM60">
        <v>289</v>
      </c>
      <c r="AO60" t="s">
        <v>319</v>
      </c>
      <c r="AP60">
        <v>158</v>
      </c>
    </row>
    <row r="61" spans="1:42" x14ac:dyDescent="0.2">
      <c r="O61" s="32" t="s">
        <v>193</v>
      </c>
      <c r="P61" s="37">
        <v>7464</v>
      </c>
      <c r="Q61" s="35" t="s">
        <v>385</v>
      </c>
      <c r="R61" s="36">
        <v>1</v>
      </c>
      <c r="S61" s="170">
        <f>R61*0.667</f>
        <v>0.66700000000000004</v>
      </c>
      <c r="T61" s="50">
        <v>0.25</v>
      </c>
      <c r="U61" t="s">
        <v>271</v>
      </c>
      <c r="AF61" t="s">
        <v>149</v>
      </c>
      <c r="AG61">
        <v>64.7</v>
      </c>
      <c r="AI61" t="s">
        <v>285</v>
      </c>
      <c r="AJ61">
        <v>60</v>
      </c>
      <c r="AL61" t="s">
        <v>143</v>
      </c>
      <c r="AM61">
        <v>256</v>
      </c>
      <c r="AO61" t="s">
        <v>272</v>
      </c>
      <c r="AP61">
        <v>201</v>
      </c>
    </row>
    <row r="62" spans="1:42" x14ac:dyDescent="0.2">
      <c r="O62" s="32" t="s">
        <v>193</v>
      </c>
      <c r="P62" s="37">
        <v>7485</v>
      </c>
      <c r="Q62" s="35" t="s">
        <v>460</v>
      </c>
      <c r="R62" s="33">
        <v>4</v>
      </c>
      <c r="S62" s="35">
        <f>(R62*0.667)</f>
        <v>2.6680000000000001</v>
      </c>
      <c r="T62" s="52">
        <v>0.5</v>
      </c>
      <c r="U62" t="s">
        <v>338</v>
      </c>
      <c r="V62" t="s">
        <v>274</v>
      </c>
      <c r="AF62" t="s">
        <v>298</v>
      </c>
      <c r="AG62">
        <v>115</v>
      </c>
      <c r="AI62" t="s">
        <v>102</v>
      </c>
      <c r="AJ62">
        <v>51</v>
      </c>
      <c r="AL62" t="s">
        <v>145</v>
      </c>
      <c r="AM62">
        <v>256</v>
      </c>
      <c r="AO62" t="s">
        <v>357</v>
      </c>
      <c r="AP62">
        <v>273</v>
      </c>
    </row>
    <row r="63" spans="1:42" x14ac:dyDescent="0.2">
      <c r="O63" s="32" t="s">
        <v>193</v>
      </c>
      <c r="P63" s="37">
        <v>7486</v>
      </c>
      <c r="Q63" s="35" t="s">
        <v>60</v>
      </c>
      <c r="R63" s="36">
        <v>4</v>
      </c>
      <c r="S63" s="170">
        <f>R63*0.667</f>
        <v>2.6680000000000001</v>
      </c>
      <c r="T63" s="50">
        <v>0.11</v>
      </c>
      <c r="U63" t="s">
        <v>271</v>
      </c>
      <c r="V63" t="s">
        <v>274</v>
      </c>
      <c r="AF63" t="s">
        <v>150</v>
      </c>
      <c r="AG63">
        <v>156.4</v>
      </c>
      <c r="AI63" t="s">
        <v>280</v>
      </c>
      <c r="AJ63">
        <v>214.7</v>
      </c>
      <c r="AL63" t="s">
        <v>146</v>
      </c>
      <c r="AM63">
        <v>529</v>
      </c>
    </row>
    <row r="64" spans="1:42" x14ac:dyDescent="0.2">
      <c r="O64" s="32" t="s">
        <v>193</v>
      </c>
      <c r="P64" s="37" t="s">
        <v>248</v>
      </c>
      <c r="Q64" s="35" t="s">
        <v>461</v>
      </c>
      <c r="R64" s="33">
        <v>4</v>
      </c>
      <c r="S64" s="35">
        <f>(R64*0.667)</f>
        <v>2.6680000000000001</v>
      </c>
      <c r="T64" s="52">
        <v>0.5</v>
      </c>
      <c r="U64" t="s">
        <v>271</v>
      </c>
      <c r="V64" t="s">
        <v>274</v>
      </c>
      <c r="AF64" t="s">
        <v>299</v>
      </c>
      <c r="AG64">
        <v>156.4</v>
      </c>
      <c r="AI64" t="s">
        <v>77</v>
      </c>
      <c r="AJ64">
        <v>98.2</v>
      </c>
      <c r="AL64" t="s">
        <v>148</v>
      </c>
      <c r="AM64">
        <v>529</v>
      </c>
    </row>
    <row r="65" spans="15:36" x14ac:dyDescent="0.2">
      <c r="O65" s="32" t="s">
        <v>193</v>
      </c>
      <c r="P65" s="37">
        <v>74132</v>
      </c>
      <c r="Q65" s="35" t="s">
        <v>462</v>
      </c>
      <c r="R65" s="33">
        <v>4</v>
      </c>
      <c r="S65" s="35">
        <f>(R65*0.667)</f>
        <v>2.6680000000000001</v>
      </c>
      <c r="T65" s="52">
        <v>0.5</v>
      </c>
      <c r="U65" t="s">
        <v>271</v>
      </c>
      <c r="V65" t="s">
        <v>274</v>
      </c>
      <c r="AF65" t="s">
        <v>151</v>
      </c>
      <c r="AG65">
        <v>4.5999999999999996</v>
      </c>
      <c r="AI65" t="s">
        <v>154</v>
      </c>
      <c r="AJ65">
        <v>15.75</v>
      </c>
    </row>
    <row r="66" spans="15:36" x14ac:dyDescent="0.2">
      <c r="O66" s="32" t="s">
        <v>193</v>
      </c>
      <c r="P66" s="37">
        <v>74133</v>
      </c>
      <c r="Q66" s="35" t="s">
        <v>386</v>
      </c>
      <c r="R66" s="33">
        <v>8</v>
      </c>
      <c r="S66" s="170">
        <f>R66*0.667</f>
        <v>5.3360000000000003</v>
      </c>
      <c r="T66" s="50">
        <v>1.45</v>
      </c>
      <c r="U66" t="s">
        <v>339</v>
      </c>
      <c r="AF66" t="s">
        <v>152</v>
      </c>
      <c r="AG66">
        <v>16</v>
      </c>
      <c r="AI66" t="s">
        <v>88</v>
      </c>
      <c r="AJ66">
        <v>166</v>
      </c>
    </row>
    <row r="67" spans="15:36" x14ac:dyDescent="0.2">
      <c r="O67" s="32" t="s">
        <v>193</v>
      </c>
      <c r="P67" s="37">
        <v>74134</v>
      </c>
      <c r="Q67" s="35" t="s">
        <v>387</v>
      </c>
      <c r="R67" s="33">
        <v>1</v>
      </c>
      <c r="S67" s="170">
        <f>R67*0.667</f>
        <v>0.66700000000000004</v>
      </c>
      <c r="T67" s="50">
        <v>0.12</v>
      </c>
      <c r="U67" t="s">
        <v>273</v>
      </c>
      <c r="V67" t="s">
        <v>274</v>
      </c>
      <c r="AF67" t="s">
        <v>153</v>
      </c>
      <c r="AG67">
        <v>18.3</v>
      </c>
      <c r="AI67" t="s">
        <v>120</v>
      </c>
      <c r="AJ67">
        <v>68</v>
      </c>
    </row>
    <row r="68" spans="15:36" x14ac:dyDescent="0.2">
      <c r="O68" s="32" t="s">
        <v>193</v>
      </c>
      <c r="P68" s="37">
        <v>74135</v>
      </c>
      <c r="Q68" s="35" t="s">
        <v>388</v>
      </c>
      <c r="R68" s="33">
        <v>2</v>
      </c>
      <c r="S68" s="170">
        <f>R68*0.667</f>
        <v>1.3340000000000001</v>
      </c>
      <c r="T68" s="50">
        <v>0.21</v>
      </c>
      <c r="U68" t="s">
        <v>273</v>
      </c>
      <c r="V68" t="s">
        <v>274</v>
      </c>
      <c r="AF68" t="s">
        <v>155</v>
      </c>
      <c r="AG68">
        <v>22.9</v>
      </c>
      <c r="AI68" t="s">
        <v>137</v>
      </c>
      <c r="AJ68">
        <v>53.5</v>
      </c>
    </row>
    <row r="69" spans="15:36" x14ac:dyDescent="0.2">
      <c r="O69" s="32" t="s">
        <v>193</v>
      </c>
      <c r="P69" s="37">
        <v>74136</v>
      </c>
      <c r="Q69" s="35" t="s">
        <v>244</v>
      </c>
      <c r="R69" s="33">
        <v>4</v>
      </c>
      <c r="S69" s="35">
        <f>(R69*0.667)</f>
        <v>2.6680000000000001</v>
      </c>
      <c r="T69" s="52">
        <v>0.5</v>
      </c>
      <c r="U69" t="s">
        <v>271</v>
      </c>
      <c r="V69" t="s">
        <v>274</v>
      </c>
      <c r="AF69" t="s">
        <v>156</v>
      </c>
      <c r="AG69">
        <v>27.5</v>
      </c>
      <c r="AI69" t="s">
        <v>109</v>
      </c>
      <c r="AJ69">
        <v>49.9</v>
      </c>
    </row>
    <row r="70" spans="15:36" x14ac:dyDescent="0.2">
      <c r="O70" s="31" t="s">
        <v>194</v>
      </c>
      <c r="P70" s="37">
        <v>7442</v>
      </c>
      <c r="Q70" s="35" t="s">
        <v>389</v>
      </c>
      <c r="R70" s="36">
        <v>10</v>
      </c>
      <c r="S70" s="170">
        <f t="shared" ref="S70:S87" si="6">R70*0.667</f>
        <v>6.67</v>
      </c>
      <c r="T70" s="50">
        <v>1.08</v>
      </c>
      <c r="U70" t="s">
        <v>340</v>
      </c>
      <c r="AF70" t="s">
        <v>157</v>
      </c>
      <c r="AG70">
        <v>54.9</v>
      </c>
      <c r="AI70" t="s">
        <v>160</v>
      </c>
      <c r="AJ70">
        <v>299</v>
      </c>
    </row>
    <row r="71" spans="15:36" x14ac:dyDescent="0.2">
      <c r="O71" s="31" t="s">
        <v>194</v>
      </c>
      <c r="P71" s="37">
        <v>7445</v>
      </c>
      <c r="Q71" s="35" t="s">
        <v>390</v>
      </c>
      <c r="R71" s="36">
        <v>10</v>
      </c>
      <c r="S71" s="170">
        <f t="shared" si="6"/>
        <v>6.67</v>
      </c>
      <c r="T71" s="50">
        <v>1.19</v>
      </c>
      <c r="U71" t="s">
        <v>341</v>
      </c>
      <c r="AF71" t="s">
        <v>158</v>
      </c>
      <c r="AG71">
        <v>64</v>
      </c>
      <c r="AI71" t="s">
        <v>161</v>
      </c>
      <c r="AJ71">
        <v>516</v>
      </c>
    </row>
    <row r="72" spans="15:36" x14ac:dyDescent="0.2">
      <c r="O72" s="31" t="s">
        <v>194</v>
      </c>
      <c r="P72" s="37">
        <v>7446</v>
      </c>
      <c r="Q72" s="35" t="s">
        <v>498</v>
      </c>
      <c r="R72" s="36">
        <v>8</v>
      </c>
      <c r="S72" s="170">
        <f t="shared" si="6"/>
        <v>5.3360000000000003</v>
      </c>
      <c r="T72" s="50">
        <v>0.45</v>
      </c>
      <c r="U72" t="s">
        <v>273</v>
      </c>
      <c r="AF72" t="s">
        <v>159</v>
      </c>
      <c r="AG72">
        <v>121.9</v>
      </c>
      <c r="AI72" t="s">
        <v>163</v>
      </c>
      <c r="AJ72">
        <v>420</v>
      </c>
    </row>
    <row r="73" spans="15:36" x14ac:dyDescent="0.2">
      <c r="O73" s="31" t="s">
        <v>194</v>
      </c>
      <c r="P73" s="37">
        <v>7447</v>
      </c>
      <c r="Q73" s="35" t="s">
        <v>498</v>
      </c>
      <c r="R73" s="36">
        <v>8</v>
      </c>
      <c r="S73" s="170">
        <f t="shared" si="6"/>
        <v>5.3360000000000003</v>
      </c>
      <c r="T73" s="50">
        <v>1.23</v>
      </c>
      <c r="U73" t="s">
        <v>273</v>
      </c>
      <c r="AF73" t="s">
        <v>162</v>
      </c>
      <c r="AG73">
        <v>3.7</v>
      </c>
      <c r="AI73" t="s">
        <v>281</v>
      </c>
      <c r="AJ73">
        <v>193</v>
      </c>
    </row>
    <row r="74" spans="15:36" x14ac:dyDescent="0.2">
      <c r="O74" s="31" t="s">
        <v>194</v>
      </c>
      <c r="P74" s="37">
        <v>7448</v>
      </c>
      <c r="Q74" s="35" t="s">
        <v>0</v>
      </c>
      <c r="R74" s="36">
        <v>8</v>
      </c>
      <c r="S74" s="170">
        <f t="shared" si="6"/>
        <v>5.3360000000000003</v>
      </c>
      <c r="T74" s="50">
        <v>0.45</v>
      </c>
      <c r="U74" t="s">
        <v>273</v>
      </c>
      <c r="V74" t="s">
        <v>274</v>
      </c>
      <c r="AF74" t="s">
        <v>164</v>
      </c>
      <c r="AG74">
        <v>7.4</v>
      </c>
      <c r="AI74" t="s">
        <v>122</v>
      </c>
      <c r="AJ74">
        <v>78.540000000000006</v>
      </c>
    </row>
    <row r="75" spans="15:36" x14ac:dyDescent="0.2">
      <c r="O75" s="31" t="s">
        <v>194</v>
      </c>
      <c r="P75" s="37">
        <v>7449</v>
      </c>
      <c r="Q75" s="35" t="s">
        <v>498</v>
      </c>
      <c r="R75" s="36">
        <v>7</v>
      </c>
      <c r="S75" s="170">
        <f t="shared" si="6"/>
        <v>4.6690000000000005</v>
      </c>
      <c r="T75" s="50">
        <v>0.45</v>
      </c>
      <c r="U75" t="s">
        <v>273</v>
      </c>
      <c r="V75" t="s">
        <v>274</v>
      </c>
      <c r="AF75" t="s">
        <v>165</v>
      </c>
      <c r="AG75">
        <v>3.7</v>
      </c>
      <c r="AI75" t="s">
        <v>357</v>
      </c>
      <c r="AJ75">
        <v>554</v>
      </c>
    </row>
    <row r="76" spans="15:36" x14ac:dyDescent="0.2">
      <c r="O76" s="31" t="s">
        <v>194</v>
      </c>
      <c r="P76" s="37">
        <v>7450</v>
      </c>
      <c r="Q76" s="35" t="s">
        <v>391</v>
      </c>
      <c r="R76" s="36">
        <v>2</v>
      </c>
      <c r="S76" s="170">
        <f t="shared" si="6"/>
        <v>1.3340000000000001</v>
      </c>
      <c r="T76" s="50">
        <v>0.7</v>
      </c>
      <c r="U76" t="s">
        <v>271</v>
      </c>
      <c r="V76" t="s">
        <v>274</v>
      </c>
      <c r="AF76" t="s">
        <v>166</v>
      </c>
      <c r="AG76">
        <v>7.4</v>
      </c>
      <c r="AI76" t="s">
        <v>319</v>
      </c>
      <c r="AJ76">
        <v>158</v>
      </c>
    </row>
    <row r="77" spans="15:36" x14ac:dyDescent="0.2">
      <c r="O77" s="31" t="s">
        <v>194</v>
      </c>
      <c r="P77" s="37">
        <v>7451</v>
      </c>
      <c r="Q77" s="35" t="s">
        <v>392</v>
      </c>
      <c r="R77" s="36">
        <v>2</v>
      </c>
      <c r="S77" s="170">
        <f t="shared" si="6"/>
        <v>1.3340000000000001</v>
      </c>
      <c r="T77" s="50">
        <v>0.6</v>
      </c>
      <c r="U77" t="s">
        <v>271</v>
      </c>
      <c r="V77" t="s">
        <v>274</v>
      </c>
      <c r="AF77" t="s">
        <v>167</v>
      </c>
      <c r="AG77">
        <v>12</v>
      </c>
      <c r="AI77" t="s">
        <v>170</v>
      </c>
      <c r="AJ77">
        <v>81</v>
      </c>
    </row>
    <row r="78" spans="15:36" x14ac:dyDescent="0.2">
      <c r="O78" s="31" t="s">
        <v>194</v>
      </c>
      <c r="P78" s="37">
        <v>74283</v>
      </c>
      <c r="Q78" s="35" t="s">
        <v>1</v>
      </c>
      <c r="R78" s="36">
        <v>7</v>
      </c>
      <c r="S78" s="170">
        <f t="shared" si="6"/>
        <v>4.6690000000000005</v>
      </c>
      <c r="T78" s="50">
        <v>0.4</v>
      </c>
      <c r="U78" t="s">
        <v>339</v>
      </c>
      <c r="AF78" t="s">
        <v>168</v>
      </c>
      <c r="AG78">
        <v>31.5</v>
      </c>
      <c r="AI78" t="s">
        <v>171</v>
      </c>
      <c r="AJ78">
        <v>59.4</v>
      </c>
    </row>
    <row r="79" spans="15:36" x14ac:dyDescent="0.2">
      <c r="O79" s="31" t="s">
        <v>194</v>
      </c>
      <c r="P79" s="37">
        <v>7485</v>
      </c>
      <c r="Q79" s="35" t="s">
        <v>393</v>
      </c>
      <c r="R79" s="36">
        <v>6</v>
      </c>
      <c r="S79" s="170">
        <f t="shared" si="6"/>
        <v>4.0020000000000007</v>
      </c>
      <c r="T79" s="50">
        <v>1.65</v>
      </c>
      <c r="U79" t="s">
        <v>340</v>
      </c>
      <c r="AF79" t="s">
        <v>169</v>
      </c>
      <c r="AG79">
        <v>31.5</v>
      </c>
      <c r="AI79" t="s">
        <v>173</v>
      </c>
      <c r="AJ79">
        <v>311.60000000000002</v>
      </c>
    </row>
    <row r="80" spans="15:36" x14ac:dyDescent="0.2">
      <c r="O80" s="31" t="s">
        <v>194</v>
      </c>
      <c r="P80" s="37">
        <v>7497</v>
      </c>
      <c r="Q80" s="35" t="s">
        <v>394</v>
      </c>
      <c r="R80" s="36">
        <v>9</v>
      </c>
      <c r="S80" s="170">
        <f t="shared" si="6"/>
        <v>6.0030000000000001</v>
      </c>
      <c r="T80" s="50">
        <v>3.19</v>
      </c>
      <c r="U80" t="s">
        <v>273</v>
      </c>
      <c r="AF80" t="s">
        <v>297</v>
      </c>
      <c r="AG80">
        <v>74.3</v>
      </c>
      <c r="AI80" t="s">
        <v>124</v>
      </c>
      <c r="AJ80">
        <v>170.7</v>
      </c>
    </row>
    <row r="81" spans="15:36" x14ac:dyDescent="0.2">
      <c r="O81" s="31" t="s">
        <v>194</v>
      </c>
      <c r="P81" s="37">
        <v>74137</v>
      </c>
      <c r="Q81" s="35" t="s">
        <v>395</v>
      </c>
      <c r="R81" s="33">
        <v>9</v>
      </c>
      <c r="S81" s="170">
        <f t="shared" si="6"/>
        <v>6.0030000000000001</v>
      </c>
      <c r="T81" s="50">
        <v>1.43</v>
      </c>
      <c r="U81" t="s">
        <v>342</v>
      </c>
      <c r="AF81" t="s">
        <v>296</v>
      </c>
      <c r="AG81">
        <v>88</v>
      </c>
      <c r="AI81" t="s">
        <v>298</v>
      </c>
      <c r="AJ81">
        <v>115</v>
      </c>
    </row>
    <row r="82" spans="15:36" x14ac:dyDescent="0.2">
      <c r="O82" s="31" t="s">
        <v>194</v>
      </c>
      <c r="P82" s="37">
        <v>74138</v>
      </c>
      <c r="Q82" s="35" t="s">
        <v>396</v>
      </c>
      <c r="R82" s="33">
        <v>8</v>
      </c>
      <c r="S82" s="170">
        <f t="shared" si="6"/>
        <v>5.3360000000000003</v>
      </c>
      <c r="T82" s="50">
        <v>1.21</v>
      </c>
      <c r="U82" t="s">
        <v>342</v>
      </c>
      <c r="AF82" t="s">
        <v>172</v>
      </c>
      <c r="AG82">
        <v>7.5</v>
      </c>
      <c r="AI82" t="s">
        <v>178</v>
      </c>
      <c r="AJ82">
        <v>44</v>
      </c>
    </row>
    <row r="83" spans="15:36" x14ac:dyDescent="0.2">
      <c r="O83" s="31" t="s">
        <v>194</v>
      </c>
      <c r="P83" s="37">
        <v>74139</v>
      </c>
      <c r="Q83" s="35" t="s">
        <v>397</v>
      </c>
      <c r="R83" s="33">
        <v>4</v>
      </c>
      <c r="S83" s="170">
        <f t="shared" si="6"/>
        <v>2.6680000000000001</v>
      </c>
      <c r="T83" s="50">
        <v>0.24</v>
      </c>
      <c r="U83" t="s">
        <v>343</v>
      </c>
      <c r="AF83" t="s">
        <v>174</v>
      </c>
      <c r="AG83">
        <v>8.75</v>
      </c>
      <c r="AI83" t="s">
        <v>127</v>
      </c>
      <c r="AJ83">
        <v>115</v>
      </c>
    </row>
    <row r="84" spans="15:36" x14ac:dyDescent="0.2">
      <c r="O84" s="31" t="s">
        <v>194</v>
      </c>
      <c r="P84" s="37">
        <v>74143</v>
      </c>
      <c r="Q84" s="35" t="s">
        <v>398</v>
      </c>
      <c r="R84" s="33">
        <v>22</v>
      </c>
      <c r="S84" s="170">
        <f t="shared" si="6"/>
        <v>14.674000000000001</v>
      </c>
      <c r="T84" s="50">
        <v>0.35</v>
      </c>
      <c r="U84" t="s">
        <v>272</v>
      </c>
      <c r="AF84" t="s">
        <v>175</v>
      </c>
      <c r="AG84">
        <v>11.25</v>
      </c>
      <c r="AI84" t="s">
        <v>150</v>
      </c>
      <c r="AJ84">
        <v>156.4</v>
      </c>
    </row>
    <row r="85" spans="15:36" x14ac:dyDescent="0.2">
      <c r="O85" s="31" t="s">
        <v>194</v>
      </c>
      <c r="P85" s="37">
        <v>74145</v>
      </c>
      <c r="Q85" s="35" t="s">
        <v>399</v>
      </c>
      <c r="R85" s="33">
        <v>10</v>
      </c>
      <c r="S85" s="170">
        <f t="shared" si="6"/>
        <v>6.67</v>
      </c>
      <c r="T85" s="50">
        <v>0.46</v>
      </c>
      <c r="U85" t="s">
        <v>342</v>
      </c>
      <c r="AF85" t="s">
        <v>176</v>
      </c>
      <c r="AG85">
        <v>1.3</v>
      </c>
      <c r="AI85" t="s">
        <v>299</v>
      </c>
      <c r="AJ85">
        <v>156.4</v>
      </c>
    </row>
    <row r="86" spans="15:36" x14ac:dyDescent="0.2">
      <c r="O86" s="31" t="s">
        <v>194</v>
      </c>
      <c r="P86" s="37">
        <v>74147</v>
      </c>
      <c r="Q86" s="35" t="s">
        <v>400</v>
      </c>
      <c r="R86" s="33">
        <v>4</v>
      </c>
      <c r="S86" s="170">
        <f t="shared" si="6"/>
        <v>2.6680000000000001</v>
      </c>
      <c r="T86" s="50">
        <v>0.26</v>
      </c>
      <c r="U86" s="179" t="s">
        <v>344</v>
      </c>
      <c r="AF86" t="s">
        <v>177</v>
      </c>
      <c r="AG86">
        <v>1.3</v>
      </c>
      <c r="AI86" t="s">
        <v>183</v>
      </c>
      <c r="AJ86">
        <v>147.5</v>
      </c>
    </row>
    <row r="87" spans="15:36" x14ac:dyDescent="0.2">
      <c r="O87" s="31" t="s">
        <v>194</v>
      </c>
      <c r="P87" s="37">
        <v>74148</v>
      </c>
      <c r="Q87" s="35" t="s">
        <v>401</v>
      </c>
      <c r="R87" s="33">
        <v>5</v>
      </c>
      <c r="S87" s="170">
        <f t="shared" si="6"/>
        <v>3.335</v>
      </c>
      <c r="T87" s="50">
        <v>0.68</v>
      </c>
      <c r="U87" t="s">
        <v>345</v>
      </c>
      <c r="AF87" t="s">
        <v>179</v>
      </c>
      <c r="AG87">
        <v>1.3</v>
      </c>
      <c r="AI87" t="s">
        <v>184</v>
      </c>
      <c r="AJ87">
        <v>74.25</v>
      </c>
    </row>
    <row r="88" spans="15:36" x14ac:dyDescent="0.2">
      <c r="O88" s="31" t="s">
        <v>194</v>
      </c>
      <c r="P88" s="37">
        <v>74150</v>
      </c>
      <c r="Q88" s="35" t="s">
        <v>463</v>
      </c>
      <c r="R88" s="33">
        <v>16</v>
      </c>
      <c r="S88" s="35">
        <f>R88*0.667</f>
        <v>10.672000000000001</v>
      </c>
      <c r="T88" s="50">
        <v>2.0699999999999998</v>
      </c>
      <c r="U88" t="s">
        <v>272</v>
      </c>
      <c r="V88" s="168"/>
      <c r="AF88" t="s">
        <v>180</v>
      </c>
      <c r="AG88">
        <v>1.3</v>
      </c>
      <c r="AI88" t="s">
        <v>185</v>
      </c>
      <c r="AJ88">
        <v>88</v>
      </c>
    </row>
    <row r="89" spans="15:36" x14ac:dyDescent="0.2">
      <c r="O89" s="31" t="s">
        <v>194</v>
      </c>
      <c r="P89" s="37">
        <v>74151</v>
      </c>
      <c r="Q89" s="35" t="s">
        <v>402</v>
      </c>
      <c r="R89" s="33">
        <v>3</v>
      </c>
      <c r="S89" s="170">
        <f t="shared" ref="S89:S95" si="7">R89*0.667</f>
        <v>2.0010000000000003</v>
      </c>
      <c r="T89" s="50">
        <v>0.26</v>
      </c>
      <c r="U89" t="s">
        <v>339</v>
      </c>
      <c r="AF89" t="s">
        <v>181</v>
      </c>
      <c r="AG89">
        <v>1.7</v>
      </c>
    </row>
    <row r="90" spans="15:36" x14ac:dyDescent="0.2">
      <c r="O90" s="31" t="s">
        <v>194</v>
      </c>
      <c r="P90" s="37">
        <v>74153</v>
      </c>
      <c r="Q90" s="35" t="s">
        <v>403</v>
      </c>
      <c r="R90" s="33">
        <v>2</v>
      </c>
      <c r="S90" s="170">
        <f t="shared" si="7"/>
        <v>1.3340000000000001</v>
      </c>
      <c r="T90" s="50">
        <v>0.31</v>
      </c>
      <c r="U90" t="s">
        <v>339</v>
      </c>
      <c r="AF90" t="s">
        <v>182</v>
      </c>
      <c r="AG90">
        <v>1.7</v>
      </c>
    </row>
    <row r="91" spans="15:36" x14ac:dyDescent="0.2">
      <c r="O91" s="31" t="s">
        <v>194</v>
      </c>
      <c r="P91" s="37">
        <v>74154</v>
      </c>
      <c r="Q91" s="35" t="s">
        <v>404</v>
      </c>
      <c r="R91" s="33">
        <v>16</v>
      </c>
      <c r="S91" s="170">
        <f t="shared" si="7"/>
        <v>10.672000000000001</v>
      </c>
      <c r="T91" s="50">
        <v>1.87</v>
      </c>
      <c r="U91" t="s">
        <v>282</v>
      </c>
    </row>
    <row r="92" spans="15:36" x14ac:dyDescent="0.2">
      <c r="O92" s="31" t="s">
        <v>194</v>
      </c>
      <c r="P92" s="37">
        <v>74155</v>
      </c>
      <c r="Q92" s="35" t="s">
        <v>405</v>
      </c>
      <c r="R92" s="33">
        <v>8</v>
      </c>
      <c r="S92" s="170">
        <f t="shared" si="7"/>
        <v>5.3360000000000003</v>
      </c>
      <c r="T92" s="50">
        <v>0.66</v>
      </c>
      <c r="U92" t="s">
        <v>342</v>
      </c>
    </row>
    <row r="93" spans="15:36" x14ac:dyDescent="0.2">
      <c r="O93" s="31" t="s">
        <v>194</v>
      </c>
      <c r="P93" s="37">
        <v>74156</v>
      </c>
      <c r="Q93" s="170" t="s">
        <v>346</v>
      </c>
      <c r="R93" s="33">
        <v>8</v>
      </c>
      <c r="S93" s="170">
        <f t="shared" si="7"/>
        <v>5.3360000000000003</v>
      </c>
      <c r="T93" s="50">
        <v>0.31</v>
      </c>
      <c r="U93" t="s">
        <v>342</v>
      </c>
    </row>
    <row r="94" spans="15:36" x14ac:dyDescent="0.2">
      <c r="O94" s="31" t="s">
        <v>194</v>
      </c>
      <c r="P94" s="37">
        <v>74157</v>
      </c>
      <c r="Q94" s="35" t="s">
        <v>406</v>
      </c>
      <c r="R94" s="33">
        <v>4</v>
      </c>
      <c r="S94" s="170">
        <f t="shared" si="7"/>
        <v>2.6680000000000001</v>
      </c>
      <c r="T94" s="50">
        <v>0.35</v>
      </c>
      <c r="U94" t="s">
        <v>347</v>
      </c>
    </row>
    <row r="95" spans="15:36" x14ac:dyDescent="0.2">
      <c r="O95" s="31" t="s">
        <v>194</v>
      </c>
      <c r="P95" s="37">
        <v>74158</v>
      </c>
      <c r="Q95" s="35" t="s">
        <v>407</v>
      </c>
      <c r="R95" s="33">
        <v>4</v>
      </c>
      <c r="S95" s="170">
        <f t="shared" si="7"/>
        <v>2.6680000000000001</v>
      </c>
      <c r="T95" s="50">
        <v>0.22</v>
      </c>
      <c r="U95" t="s">
        <v>348</v>
      </c>
    </row>
    <row r="96" spans="15:36" x14ac:dyDescent="0.2">
      <c r="O96" s="31" t="s">
        <v>194</v>
      </c>
      <c r="P96" s="37">
        <v>74159</v>
      </c>
      <c r="Q96" s="35" t="s">
        <v>464</v>
      </c>
      <c r="R96" s="33">
        <v>16</v>
      </c>
      <c r="S96" s="35">
        <f>(R96*0.667)</f>
        <v>10.672000000000001</v>
      </c>
      <c r="T96" s="50">
        <v>2.42</v>
      </c>
      <c r="U96" t="s">
        <v>272</v>
      </c>
    </row>
    <row r="97" spans="15:22" x14ac:dyDescent="0.2">
      <c r="O97" s="31" t="s">
        <v>194</v>
      </c>
      <c r="P97" s="37">
        <v>74170</v>
      </c>
      <c r="Q97" s="35" t="s">
        <v>465</v>
      </c>
      <c r="R97" s="33">
        <v>16</v>
      </c>
      <c r="S97" s="35">
        <f>(R97*0.667)</f>
        <v>10.672000000000001</v>
      </c>
      <c r="T97" s="52">
        <v>0.5</v>
      </c>
      <c r="U97" t="s">
        <v>273</v>
      </c>
      <c r="V97" t="s">
        <v>274</v>
      </c>
    </row>
    <row r="98" spans="15:22" x14ac:dyDescent="0.2">
      <c r="O98" s="31" t="s">
        <v>194</v>
      </c>
      <c r="P98" s="37">
        <v>74180</v>
      </c>
      <c r="Q98" s="35" t="s">
        <v>408</v>
      </c>
      <c r="R98" s="33">
        <v>5</v>
      </c>
      <c r="S98" s="170">
        <f>R98*0.667</f>
        <v>3.335</v>
      </c>
      <c r="T98" s="50">
        <v>1.1000000000000001</v>
      </c>
      <c r="U98" t="s">
        <v>271</v>
      </c>
      <c r="V98" t="s">
        <v>274</v>
      </c>
    </row>
    <row r="99" spans="15:22" x14ac:dyDescent="0.2">
      <c r="O99" s="31" t="s">
        <v>194</v>
      </c>
      <c r="P99" s="37">
        <v>74181</v>
      </c>
      <c r="Q99" s="35" t="s">
        <v>409</v>
      </c>
      <c r="R99" s="33">
        <v>19</v>
      </c>
      <c r="S99" s="170">
        <f>R99*0.667</f>
        <v>12.673</v>
      </c>
      <c r="T99" s="180">
        <v>4.3600000000000003</v>
      </c>
      <c r="U99" t="s">
        <v>282</v>
      </c>
    </row>
    <row r="100" spans="15:22" x14ac:dyDescent="0.2">
      <c r="O100" s="31" t="s">
        <v>194</v>
      </c>
      <c r="P100" s="37">
        <v>74182</v>
      </c>
      <c r="Q100" s="35" t="s">
        <v>410</v>
      </c>
      <c r="R100" s="33">
        <v>5</v>
      </c>
      <c r="S100" s="170">
        <f>R100*0.667</f>
        <v>3.335</v>
      </c>
      <c r="T100" s="50">
        <v>1.2</v>
      </c>
      <c r="U100" t="s">
        <v>273</v>
      </c>
      <c r="V100" t="s">
        <v>274</v>
      </c>
    </row>
    <row r="101" spans="15:22" x14ac:dyDescent="0.2">
      <c r="O101" s="31" t="s">
        <v>194</v>
      </c>
      <c r="P101" s="37">
        <v>74183</v>
      </c>
      <c r="Q101" s="35" t="s">
        <v>411</v>
      </c>
      <c r="R101" s="33">
        <v>4</v>
      </c>
      <c r="S101" s="170">
        <f>R101*0.667</f>
        <v>2.6680000000000001</v>
      </c>
      <c r="T101" s="50">
        <v>0.99</v>
      </c>
      <c r="U101" t="s">
        <v>276</v>
      </c>
      <c r="V101" t="s">
        <v>274</v>
      </c>
    </row>
    <row r="102" spans="15:22" x14ac:dyDescent="0.2">
      <c r="O102" s="31" t="s">
        <v>194</v>
      </c>
      <c r="P102" s="37">
        <v>74237</v>
      </c>
      <c r="Q102" s="35" t="s">
        <v>466</v>
      </c>
      <c r="R102" s="33">
        <v>8</v>
      </c>
      <c r="S102" s="35">
        <f>(R102*0.667)</f>
        <v>5.3360000000000003</v>
      </c>
      <c r="T102" s="50">
        <v>0.35</v>
      </c>
      <c r="U102" s="179" t="s">
        <v>275</v>
      </c>
    </row>
    <row r="103" spans="15:22" x14ac:dyDescent="0.2">
      <c r="O103" s="31" t="s">
        <v>194</v>
      </c>
      <c r="P103" s="37">
        <v>74243</v>
      </c>
      <c r="Q103" s="35" t="s">
        <v>467</v>
      </c>
      <c r="R103" s="33">
        <v>4</v>
      </c>
      <c r="S103" s="35">
        <f>(R103*0.667)</f>
        <v>2.6680000000000001</v>
      </c>
      <c r="T103" s="50">
        <v>0.33</v>
      </c>
      <c r="U103" t="s">
        <v>276</v>
      </c>
    </row>
    <row r="104" spans="15:22" x14ac:dyDescent="0.2">
      <c r="O104" s="31" t="s">
        <v>194</v>
      </c>
      <c r="P104" s="37">
        <v>74245</v>
      </c>
      <c r="Q104" s="35" t="s">
        <v>468</v>
      </c>
      <c r="R104" s="33">
        <v>8</v>
      </c>
      <c r="S104" s="35">
        <f>(R104*0.667)</f>
        <v>5.3360000000000003</v>
      </c>
      <c r="T104" s="50">
        <v>1.61</v>
      </c>
      <c r="U104" t="s">
        <v>277</v>
      </c>
      <c r="V104" s="168"/>
    </row>
    <row r="105" spans="15:22" x14ac:dyDescent="0.2">
      <c r="O105" s="31" t="s">
        <v>194</v>
      </c>
      <c r="P105" s="37">
        <v>74246</v>
      </c>
      <c r="Q105" s="35" t="s">
        <v>412</v>
      </c>
      <c r="R105" s="33">
        <v>7</v>
      </c>
      <c r="S105" s="170">
        <f t="shared" ref="S105:S115" si="8">R105*0.667</f>
        <v>4.6690000000000005</v>
      </c>
      <c r="T105" s="50">
        <v>1.1399999999999999</v>
      </c>
      <c r="U105" t="s">
        <v>273</v>
      </c>
      <c r="V105" t="s">
        <v>274</v>
      </c>
    </row>
    <row r="106" spans="15:22" x14ac:dyDescent="0.2">
      <c r="O106" s="31" t="s">
        <v>194</v>
      </c>
      <c r="P106" s="37">
        <v>74247</v>
      </c>
      <c r="Q106" s="35" t="s">
        <v>412</v>
      </c>
      <c r="R106" s="33">
        <v>8</v>
      </c>
      <c r="S106" s="170">
        <f t="shared" si="8"/>
        <v>5.3360000000000003</v>
      </c>
      <c r="T106" s="50">
        <v>0.84</v>
      </c>
      <c r="U106" t="s">
        <v>340</v>
      </c>
    </row>
    <row r="107" spans="15:22" x14ac:dyDescent="0.2">
      <c r="O107" s="31" t="s">
        <v>194</v>
      </c>
      <c r="P107" s="37">
        <v>74248</v>
      </c>
      <c r="Q107" s="35" t="s">
        <v>412</v>
      </c>
      <c r="R107" s="33">
        <v>8</v>
      </c>
      <c r="S107" s="170">
        <f t="shared" si="8"/>
        <v>5.3360000000000003</v>
      </c>
      <c r="T107" s="50">
        <v>1.1399999999999999</v>
      </c>
      <c r="U107" t="s">
        <v>273</v>
      </c>
      <c r="V107" t="s">
        <v>274</v>
      </c>
    </row>
    <row r="108" spans="15:22" x14ac:dyDescent="0.2">
      <c r="O108" s="31" t="s">
        <v>194</v>
      </c>
      <c r="P108" s="37">
        <v>74251</v>
      </c>
      <c r="Q108" s="35" t="s">
        <v>413</v>
      </c>
      <c r="R108" s="33">
        <v>2</v>
      </c>
      <c r="S108" s="170">
        <f t="shared" si="8"/>
        <v>1.3340000000000001</v>
      </c>
      <c r="T108" s="50">
        <v>0.48</v>
      </c>
      <c r="U108" t="s">
        <v>342</v>
      </c>
    </row>
    <row r="109" spans="15:22" x14ac:dyDescent="0.2">
      <c r="O109" s="31" t="s">
        <v>194</v>
      </c>
      <c r="P109" s="37">
        <v>74253</v>
      </c>
      <c r="Q109" s="35" t="s">
        <v>414</v>
      </c>
      <c r="R109" s="33">
        <v>2</v>
      </c>
      <c r="S109" s="170">
        <f t="shared" si="8"/>
        <v>1.3340000000000001</v>
      </c>
      <c r="T109" s="50">
        <v>0.66</v>
      </c>
      <c r="U109" t="s">
        <v>340</v>
      </c>
    </row>
    <row r="110" spans="15:22" x14ac:dyDescent="0.2">
      <c r="O110" s="31" t="s">
        <v>194</v>
      </c>
      <c r="P110" s="37">
        <v>74257</v>
      </c>
      <c r="Q110" s="35" t="s">
        <v>415</v>
      </c>
      <c r="R110" s="33">
        <v>4</v>
      </c>
      <c r="S110" s="170">
        <f t="shared" si="8"/>
        <v>2.6680000000000001</v>
      </c>
      <c r="T110" s="50">
        <v>0.33</v>
      </c>
      <c r="U110" t="s">
        <v>342</v>
      </c>
    </row>
    <row r="111" spans="15:22" x14ac:dyDescent="0.2">
      <c r="O111" s="31" t="s">
        <v>194</v>
      </c>
      <c r="P111" s="37">
        <v>74258</v>
      </c>
      <c r="Q111" s="35" t="s">
        <v>415</v>
      </c>
      <c r="R111" s="33">
        <v>4</v>
      </c>
      <c r="S111" s="170">
        <f t="shared" si="8"/>
        <v>2.6680000000000001</v>
      </c>
      <c r="T111" s="50">
        <v>1.67</v>
      </c>
      <c r="U111" t="s">
        <v>342</v>
      </c>
    </row>
    <row r="112" spans="15:22" x14ac:dyDescent="0.2">
      <c r="O112" s="31" t="s">
        <v>194</v>
      </c>
      <c r="P112" s="37">
        <v>74260</v>
      </c>
      <c r="Q112" s="35" t="s">
        <v>416</v>
      </c>
      <c r="R112" s="33">
        <v>2</v>
      </c>
      <c r="S112" s="170">
        <f t="shared" si="8"/>
        <v>1.3340000000000001</v>
      </c>
      <c r="T112" s="50">
        <v>0.88</v>
      </c>
      <c r="U112" t="s">
        <v>270</v>
      </c>
    </row>
    <row r="113" spans="15:22" x14ac:dyDescent="0.2">
      <c r="O113" s="31" t="s">
        <v>194</v>
      </c>
      <c r="P113" s="37">
        <v>74280</v>
      </c>
      <c r="Q113" s="35" t="s">
        <v>408</v>
      </c>
      <c r="R113" s="36">
        <v>5</v>
      </c>
      <c r="S113" s="170">
        <f t="shared" si="8"/>
        <v>3.335</v>
      </c>
      <c r="T113" s="50">
        <v>0.34</v>
      </c>
      <c r="U113" t="s">
        <v>270</v>
      </c>
      <c r="V113" t="s">
        <v>274</v>
      </c>
    </row>
    <row r="114" spans="15:22" x14ac:dyDescent="0.2">
      <c r="O114" s="31" t="s">
        <v>194</v>
      </c>
      <c r="P114" s="37">
        <v>74283</v>
      </c>
      <c r="Q114" s="35" t="s">
        <v>1</v>
      </c>
      <c r="R114" s="36">
        <v>7</v>
      </c>
      <c r="S114" s="170">
        <f t="shared" si="8"/>
        <v>4.6690000000000005</v>
      </c>
      <c r="T114" s="50">
        <v>0.31</v>
      </c>
      <c r="U114" t="s">
        <v>273</v>
      </c>
      <c r="V114" t="s">
        <v>274</v>
      </c>
    </row>
    <row r="115" spans="15:22" x14ac:dyDescent="0.2">
      <c r="O115" s="31" t="s">
        <v>194</v>
      </c>
      <c r="P115" s="37">
        <v>74284</v>
      </c>
      <c r="Q115" s="35" t="s">
        <v>417</v>
      </c>
      <c r="R115" s="36">
        <v>8</v>
      </c>
      <c r="S115" s="170">
        <f t="shared" si="8"/>
        <v>5.3360000000000003</v>
      </c>
      <c r="T115" s="50">
        <v>0.35</v>
      </c>
      <c r="U115" t="s">
        <v>273</v>
      </c>
    </row>
    <row r="116" spans="15:22" x14ac:dyDescent="0.2">
      <c r="O116" s="31" t="s">
        <v>194</v>
      </c>
      <c r="P116" s="37">
        <v>74323</v>
      </c>
      <c r="Q116" s="35" t="s">
        <v>469</v>
      </c>
      <c r="R116" s="33">
        <v>8</v>
      </c>
      <c r="S116" s="35">
        <f t="shared" ref="S116:S137" si="9">(R116*0.667)</f>
        <v>5.3360000000000003</v>
      </c>
      <c r="T116" s="50">
        <v>2.2400000000000002</v>
      </c>
      <c r="U116" t="s">
        <v>278</v>
      </c>
    </row>
    <row r="117" spans="15:22" x14ac:dyDescent="0.2">
      <c r="O117" s="31" t="s">
        <v>194</v>
      </c>
      <c r="P117" s="37">
        <v>74533</v>
      </c>
      <c r="Q117" s="35" t="s">
        <v>470</v>
      </c>
      <c r="R117" s="33">
        <v>8</v>
      </c>
      <c r="S117" s="35">
        <f t="shared" si="9"/>
        <v>5.3360000000000003</v>
      </c>
      <c r="T117" s="50">
        <v>0.84</v>
      </c>
      <c r="U117" t="s">
        <v>280</v>
      </c>
    </row>
    <row r="118" spans="15:22" x14ac:dyDescent="0.2">
      <c r="O118" s="31" t="s">
        <v>194</v>
      </c>
      <c r="P118" s="37">
        <v>74534</v>
      </c>
      <c r="Q118" s="35" t="s">
        <v>473</v>
      </c>
      <c r="R118" s="33">
        <v>8</v>
      </c>
      <c r="S118" s="35">
        <f t="shared" si="9"/>
        <v>5.3360000000000003</v>
      </c>
      <c r="T118" s="50">
        <v>0.92</v>
      </c>
      <c r="U118" t="s">
        <v>280</v>
      </c>
    </row>
    <row r="119" spans="15:22" x14ac:dyDescent="0.2">
      <c r="O119" s="31" t="s">
        <v>194</v>
      </c>
      <c r="P119" s="37">
        <v>74543</v>
      </c>
      <c r="Q119" s="35" t="s">
        <v>471</v>
      </c>
      <c r="R119" s="33">
        <v>8</v>
      </c>
      <c r="S119" s="35">
        <f t="shared" si="9"/>
        <v>5.3360000000000003</v>
      </c>
      <c r="T119" s="50">
        <v>3.85</v>
      </c>
      <c r="U119" t="s">
        <v>281</v>
      </c>
    </row>
    <row r="120" spans="15:22" x14ac:dyDescent="0.2">
      <c r="O120" s="31" t="s">
        <v>194</v>
      </c>
      <c r="P120" s="37">
        <v>74561</v>
      </c>
      <c r="Q120" s="35" t="s">
        <v>32</v>
      </c>
      <c r="R120" s="33">
        <v>4</v>
      </c>
      <c r="S120" s="35">
        <f t="shared" si="9"/>
        <v>2.6680000000000001</v>
      </c>
      <c r="T120" s="50">
        <v>3.08</v>
      </c>
      <c r="U120" t="s">
        <v>279</v>
      </c>
    </row>
    <row r="121" spans="15:22" x14ac:dyDescent="0.2">
      <c r="O121" s="31" t="s">
        <v>194</v>
      </c>
      <c r="P121" s="37">
        <v>74563</v>
      </c>
      <c r="Q121" s="35" t="s">
        <v>472</v>
      </c>
      <c r="R121" s="33">
        <v>8</v>
      </c>
      <c r="S121" s="35">
        <f t="shared" si="9"/>
        <v>5.3360000000000003</v>
      </c>
      <c r="T121" s="50">
        <v>1.21</v>
      </c>
      <c r="U121" t="s">
        <v>280</v>
      </c>
    </row>
    <row r="122" spans="15:22" x14ac:dyDescent="0.2">
      <c r="O122" s="31" t="s">
        <v>194</v>
      </c>
      <c r="P122" s="37">
        <v>74564</v>
      </c>
      <c r="Q122" s="35" t="s">
        <v>473</v>
      </c>
      <c r="R122" s="33">
        <v>8</v>
      </c>
      <c r="S122" s="35">
        <f t="shared" si="9"/>
        <v>5.3360000000000003</v>
      </c>
      <c r="T122" s="50">
        <v>0.37</v>
      </c>
      <c r="U122" t="s">
        <v>279</v>
      </c>
    </row>
    <row r="123" spans="15:22" x14ac:dyDescent="0.2">
      <c r="O123" s="31" t="s">
        <v>194</v>
      </c>
      <c r="P123" s="37">
        <v>74573</v>
      </c>
      <c r="Q123" s="35" t="s">
        <v>474</v>
      </c>
      <c r="R123" s="33">
        <v>8</v>
      </c>
      <c r="S123" s="35">
        <f t="shared" si="9"/>
        <v>5.3360000000000003</v>
      </c>
      <c r="T123" s="50">
        <v>0.28000000000000003</v>
      </c>
      <c r="U123" t="s">
        <v>279</v>
      </c>
    </row>
    <row r="124" spans="15:22" x14ac:dyDescent="0.2">
      <c r="O124" s="31" t="s">
        <v>194</v>
      </c>
      <c r="P124" s="37">
        <v>74574</v>
      </c>
      <c r="Q124" s="35" t="s">
        <v>473</v>
      </c>
      <c r="R124" s="33">
        <v>8</v>
      </c>
      <c r="S124" s="35">
        <f t="shared" si="9"/>
        <v>5.3360000000000003</v>
      </c>
      <c r="T124" s="50">
        <v>0.28000000000000003</v>
      </c>
      <c r="U124" t="s">
        <v>279</v>
      </c>
    </row>
    <row r="125" spans="15:22" x14ac:dyDescent="0.2">
      <c r="O125" s="31" t="s">
        <v>194</v>
      </c>
      <c r="P125" s="37">
        <v>74575</v>
      </c>
      <c r="Q125" s="35" t="s">
        <v>473</v>
      </c>
      <c r="R125" s="33">
        <v>8</v>
      </c>
      <c r="S125" s="35">
        <f t="shared" si="9"/>
        <v>5.3360000000000003</v>
      </c>
      <c r="T125" s="50">
        <v>4.62</v>
      </c>
      <c r="U125" t="s">
        <v>282</v>
      </c>
    </row>
    <row r="126" spans="15:22" x14ac:dyDescent="0.2">
      <c r="O126" s="31" t="s">
        <v>194</v>
      </c>
      <c r="P126" s="37">
        <v>74576</v>
      </c>
      <c r="Q126" s="35" t="s">
        <v>473</v>
      </c>
      <c r="R126" s="33">
        <v>8</v>
      </c>
      <c r="S126" s="35">
        <f t="shared" si="9"/>
        <v>5.3360000000000003</v>
      </c>
      <c r="T126" s="50">
        <v>0.62</v>
      </c>
      <c r="U126" t="s">
        <v>279</v>
      </c>
    </row>
    <row r="127" spans="15:22" x14ac:dyDescent="0.2">
      <c r="O127" s="31" t="s">
        <v>194</v>
      </c>
      <c r="P127" s="37">
        <v>74577</v>
      </c>
      <c r="Q127" s="35" t="s">
        <v>473</v>
      </c>
      <c r="R127" s="33">
        <v>8</v>
      </c>
      <c r="S127" s="35">
        <f t="shared" si="9"/>
        <v>5.3360000000000003</v>
      </c>
      <c r="T127" s="50">
        <v>4.84</v>
      </c>
      <c r="U127" t="s">
        <v>283</v>
      </c>
    </row>
    <row r="128" spans="15:22" x14ac:dyDescent="0.2">
      <c r="O128" s="31" t="s">
        <v>194</v>
      </c>
      <c r="P128" s="37">
        <v>74580</v>
      </c>
      <c r="Q128" s="35" t="s">
        <v>474</v>
      </c>
      <c r="R128" s="33">
        <v>8</v>
      </c>
      <c r="S128" s="35">
        <f t="shared" si="9"/>
        <v>5.3360000000000003</v>
      </c>
      <c r="T128" s="50">
        <v>1.91</v>
      </c>
      <c r="U128" t="s">
        <v>284</v>
      </c>
    </row>
    <row r="129" spans="15:22" x14ac:dyDescent="0.2">
      <c r="O129" s="31" t="s">
        <v>194</v>
      </c>
      <c r="P129" s="37">
        <v>74593</v>
      </c>
      <c r="Q129" s="35" t="s">
        <v>475</v>
      </c>
      <c r="R129" s="33">
        <v>8</v>
      </c>
      <c r="S129" s="35">
        <f t="shared" si="9"/>
        <v>5.3360000000000003</v>
      </c>
      <c r="T129" s="50">
        <v>7.7</v>
      </c>
      <c r="U129" t="s">
        <v>284</v>
      </c>
    </row>
    <row r="130" spans="15:22" x14ac:dyDescent="0.2">
      <c r="O130" s="31" t="s">
        <v>194</v>
      </c>
      <c r="P130" s="37">
        <v>74596</v>
      </c>
      <c r="Q130" s="35" t="s">
        <v>426</v>
      </c>
      <c r="R130" s="33">
        <v>8</v>
      </c>
      <c r="S130" s="35">
        <f t="shared" si="9"/>
        <v>5.3360000000000003</v>
      </c>
      <c r="T130" s="50">
        <v>13.97</v>
      </c>
      <c r="U130" t="s">
        <v>273</v>
      </c>
    </row>
    <row r="131" spans="15:22" x14ac:dyDescent="0.2">
      <c r="O131" s="31" t="s">
        <v>194</v>
      </c>
      <c r="P131" s="37">
        <v>74598</v>
      </c>
      <c r="Q131" s="35" t="s">
        <v>426</v>
      </c>
      <c r="R131" s="33">
        <v>8</v>
      </c>
      <c r="S131" s="35">
        <f t="shared" si="9"/>
        <v>5.3360000000000003</v>
      </c>
      <c r="T131" s="50">
        <v>8.91</v>
      </c>
      <c r="U131" t="s">
        <v>279</v>
      </c>
    </row>
    <row r="132" spans="15:22" x14ac:dyDescent="0.2">
      <c r="O132" s="31" t="s">
        <v>194</v>
      </c>
      <c r="P132" s="37">
        <v>74620</v>
      </c>
      <c r="Q132" s="35" t="s">
        <v>468</v>
      </c>
      <c r="R132" s="33">
        <v>8</v>
      </c>
      <c r="S132" s="35">
        <f t="shared" si="9"/>
        <v>5.3360000000000003</v>
      </c>
      <c r="T132" s="178">
        <v>0.5</v>
      </c>
      <c r="U132" t="s">
        <v>285</v>
      </c>
      <c r="V132" t="s">
        <v>274</v>
      </c>
    </row>
    <row r="133" spans="15:22" x14ac:dyDescent="0.2">
      <c r="O133" s="31" t="s">
        <v>194</v>
      </c>
      <c r="P133" s="37">
        <v>74621</v>
      </c>
      <c r="Q133" s="35" t="s">
        <v>476</v>
      </c>
      <c r="R133" s="33">
        <v>8</v>
      </c>
      <c r="S133" s="35">
        <f t="shared" si="9"/>
        <v>5.3360000000000003</v>
      </c>
      <c r="T133" s="180">
        <v>7.26</v>
      </c>
      <c r="U133" t="s">
        <v>284</v>
      </c>
    </row>
    <row r="134" spans="15:22" x14ac:dyDescent="0.2">
      <c r="O134" s="31" t="s">
        <v>194</v>
      </c>
      <c r="P134" s="37">
        <v>74623</v>
      </c>
      <c r="Q134" s="35" t="s">
        <v>477</v>
      </c>
      <c r="R134" s="33">
        <v>8</v>
      </c>
      <c r="S134" s="35">
        <f t="shared" si="9"/>
        <v>5.3360000000000003</v>
      </c>
      <c r="T134" s="180">
        <v>1.61</v>
      </c>
      <c r="U134" t="s">
        <v>282</v>
      </c>
    </row>
    <row r="135" spans="15:22" x14ac:dyDescent="0.2">
      <c r="O135" s="31" t="s">
        <v>194</v>
      </c>
      <c r="P135" s="37">
        <v>74638</v>
      </c>
      <c r="Q135" s="35" t="s">
        <v>477</v>
      </c>
      <c r="R135" s="33">
        <v>8</v>
      </c>
      <c r="S135" s="35">
        <f t="shared" si="9"/>
        <v>5.3360000000000003</v>
      </c>
      <c r="T135" s="180">
        <v>6.05</v>
      </c>
      <c r="U135" t="s">
        <v>284</v>
      </c>
    </row>
    <row r="136" spans="15:22" x14ac:dyDescent="0.2">
      <c r="O136" s="31" t="s">
        <v>194</v>
      </c>
      <c r="P136" s="37">
        <v>74639</v>
      </c>
      <c r="Q136" s="35" t="s">
        <v>477</v>
      </c>
      <c r="R136" s="33">
        <v>8</v>
      </c>
      <c r="S136" s="35">
        <f t="shared" si="9"/>
        <v>5.3360000000000003</v>
      </c>
      <c r="T136" s="180">
        <v>3.08</v>
      </c>
      <c r="U136" t="s">
        <v>284</v>
      </c>
    </row>
    <row r="137" spans="15:22" x14ac:dyDescent="0.2">
      <c r="O137" s="31" t="s">
        <v>194</v>
      </c>
      <c r="P137" s="37">
        <v>74640</v>
      </c>
      <c r="Q137" s="35" t="s">
        <v>468</v>
      </c>
      <c r="R137" s="33">
        <v>8</v>
      </c>
      <c r="S137" s="35">
        <f t="shared" si="9"/>
        <v>5.3360000000000003</v>
      </c>
      <c r="T137" s="180">
        <v>0.44</v>
      </c>
      <c r="U137" t="s">
        <v>279</v>
      </c>
    </row>
    <row r="138" spans="15:22" x14ac:dyDescent="0.2">
      <c r="O138" s="31" t="s">
        <v>194</v>
      </c>
      <c r="P138" s="37" t="s">
        <v>351</v>
      </c>
      <c r="Q138" s="35" t="s">
        <v>402</v>
      </c>
      <c r="R138" s="33">
        <v>3</v>
      </c>
      <c r="S138" s="170">
        <f>R138*0.667</f>
        <v>2.0010000000000003</v>
      </c>
      <c r="T138" s="50">
        <v>0.129</v>
      </c>
      <c r="U138" t="s">
        <v>339</v>
      </c>
      <c r="V138" t="s">
        <v>274</v>
      </c>
    </row>
    <row r="139" spans="15:22" x14ac:dyDescent="0.2">
      <c r="O139" s="31" t="s">
        <v>194</v>
      </c>
      <c r="P139" s="37" t="s">
        <v>250</v>
      </c>
      <c r="Q139" s="35" t="s">
        <v>478</v>
      </c>
      <c r="R139" s="33">
        <v>9</v>
      </c>
      <c r="S139" s="35">
        <f>(R139*0.667)</f>
        <v>6.0030000000000001</v>
      </c>
      <c r="T139" s="52">
        <v>0.5</v>
      </c>
      <c r="U139" t="s">
        <v>280</v>
      </c>
      <c r="V139" t="s">
        <v>274</v>
      </c>
    </row>
    <row r="140" spans="15:22" x14ac:dyDescent="0.2">
      <c r="O140" s="41" t="s">
        <v>205</v>
      </c>
      <c r="P140" s="37">
        <v>7475</v>
      </c>
      <c r="Q140" s="35" t="s">
        <v>418</v>
      </c>
      <c r="R140" s="36">
        <v>8</v>
      </c>
      <c r="S140" s="170">
        <f t="shared" ref="S140:S196" si="10">R140*0.667</f>
        <v>5.3360000000000003</v>
      </c>
      <c r="T140" s="50">
        <v>1.01</v>
      </c>
      <c r="U140" t="s">
        <v>340</v>
      </c>
    </row>
    <row r="141" spans="15:22" x14ac:dyDescent="0.2">
      <c r="O141" s="41" t="s">
        <v>205</v>
      </c>
      <c r="P141" s="37">
        <v>74285</v>
      </c>
      <c r="Q141" s="35" t="s">
        <v>417</v>
      </c>
      <c r="R141" s="36">
        <v>6</v>
      </c>
      <c r="S141" s="170">
        <f t="shared" si="10"/>
        <v>4.0020000000000007</v>
      </c>
      <c r="T141" s="50">
        <v>0.35</v>
      </c>
      <c r="U141" t="s">
        <v>273</v>
      </c>
    </row>
    <row r="142" spans="15:22" x14ac:dyDescent="0.2">
      <c r="O142" s="41" t="s">
        <v>205</v>
      </c>
      <c r="P142" s="37">
        <v>74298</v>
      </c>
      <c r="Q142" s="35" t="s">
        <v>2</v>
      </c>
      <c r="R142" s="36">
        <v>8</v>
      </c>
      <c r="S142" s="170">
        <f t="shared" si="10"/>
        <v>5.3360000000000003</v>
      </c>
      <c r="T142" s="180">
        <v>0.4</v>
      </c>
      <c r="U142" t="s">
        <v>273</v>
      </c>
    </row>
    <row r="143" spans="15:22" x14ac:dyDescent="0.2">
      <c r="O143" s="41" t="s">
        <v>205</v>
      </c>
      <c r="P143" s="37">
        <v>74348</v>
      </c>
      <c r="Q143" s="35" t="s">
        <v>3</v>
      </c>
      <c r="R143" s="36">
        <v>5</v>
      </c>
      <c r="S143" s="170">
        <f t="shared" si="10"/>
        <v>3.335</v>
      </c>
      <c r="T143" s="50">
        <v>2.57</v>
      </c>
      <c r="U143" t="s">
        <v>340</v>
      </c>
    </row>
    <row r="144" spans="15:22" x14ac:dyDescent="0.2">
      <c r="O144" s="41" t="s">
        <v>205</v>
      </c>
      <c r="P144" s="37">
        <v>74352</v>
      </c>
      <c r="Q144" s="35" t="s">
        <v>419</v>
      </c>
      <c r="R144" s="36">
        <v>2</v>
      </c>
      <c r="S144" s="170">
        <f t="shared" si="10"/>
        <v>1.3340000000000001</v>
      </c>
      <c r="T144" s="50">
        <v>1</v>
      </c>
      <c r="U144" t="s">
        <v>339</v>
      </c>
      <c r="V144" t="s">
        <v>274</v>
      </c>
    </row>
    <row r="145" spans="15:22" x14ac:dyDescent="0.2">
      <c r="O145" s="41" t="s">
        <v>205</v>
      </c>
      <c r="P145" s="37">
        <v>74353</v>
      </c>
      <c r="Q145" s="170" t="s">
        <v>4</v>
      </c>
      <c r="R145" s="36">
        <v>2</v>
      </c>
      <c r="S145" s="170">
        <f t="shared" si="10"/>
        <v>1.3340000000000001</v>
      </c>
      <c r="T145" s="50">
        <v>1</v>
      </c>
      <c r="U145" t="s">
        <v>339</v>
      </c>
      <c r="V145" t="s">
        <v>274</v>
      </c>
    </row>
    <row r="146" spans="15:22" x14ac:dyDescent="0.2">
      <c r="O146" s="41" t="s">
        <v>205</v>
      </c>
      <c r="P146" s="37">
        <v>74354</v>
      </c>
      <c r="Q146" s="35" t="s">
        <v>61</v>
      </c>
      <c r="R146" s="36">
        <v>13</v>
      </c>
      <c r="S146" s="170">
        <f t="shared" si="10"/>
        <v>8.6710000000000012</v>
      </c>
      <c r="T146" s="50">
        <v>1</v>
      </c>
      <c r="U146" t="s">
        <v>280</v>
      </c>
      <c r="V146" t="s">
        <v>274</v>
      </c>
    </row>
    <row r="147" spans="15:22" x14ac:dyDescent="0.2">
      <c r="O147" s="41" t="s">
        <v>205</v>
      </c>
      <c r="P147" s="37">
        <v>74356</v>
      </c>
      <c r="Q147" s="35" t="s">
        <v>61</v>
      </c>
      <c r="R147" s="36">
        <v>13</v>
      </c>
      <c r="S147" s="170">
        <f t="shared" si="10"/>
        <v>8.6710000000000012</v>
      </c>
      <c r="T147" s="50">
        <v>1</v>
      </c>
      <c r="U147" t="s">
        <v>352</v>
      </c>
      <c r="V147" t="s">
        <v>274</v>
      </c>
    </row>
    <row r="148" spans="15:22" x14ac:dyDescent="0.2">
      <c r="O148" s="41" t="s">
        <v>205</v>
      </c>
      <c r="P148" s="37">
        <v>74385</v>
      </c>
      <c r="Q148" s="35" t="s">
        <v>420</v>
      </c>
      <c r="R148" s="36">
        <v>12</v>
      </c>
      <c r="S148" s="170">
        <f t="shared" si="10"/>
        <v>8.0040000000000013</v>
      </c>
      <c r="T148" s="50">
        <v>1</v>
      </c>
      <c r="U148" t="s">
        <v>352</v>
      </c>
      <c r="V148" t="s">
        <v>274</v>
      </c>
    </row>
    <row r="149" spans="15:22" x14ac:dyDescent="0.2">
      <c r="O149" s="41" t="s">
        <v>205</v>
      </c>
      <c r="P149" s="37">
        <v>74398</v>
      </c>
      <c r="Q149" s="35" t="s">
        <v>494</v>
      </c>
      <c r="R149" s="36">
        <v>8</v>
      </c>
      <c r="S149" s="170">
        <f t="shared" si="10"/>
        <v>5.3360000000000003</v>
      </c>
      <c r="T149" s="50">
        <v>1</v>
      </c>
      <c r="U149" t="s">
        <v>273</v>
      </c>
    </row>
    <row r="150" spans="15:22" x14ac:dyDescent="0.2">
      <c r="O150" s="41" t="s">
        <v>205</v>
      </c>
      <c r="P150" s="37">
        <v>74399</v>
      </c>
      <c r="Q150" s="35" t="s">
        <v>494</v>
      </c>
      <c r="R150" s="36">
        <v>4</v>
      </c>
      <c r="S150" s="170">
        <f t="shared" si="10"/>
        <v>2.6680000000000001</v>
      </c>
      <c r="T150" s="50">
        <v>1.35</v>
      </c>
      <c r="U150" t="s">
        <v>353</v>
      </c>
    </row>
    <row r="151" spans="15:22" x14ac:dyDescent="0.2">
      <c r="O151" s="41" t="s">
        <v>205</v>
      </c>
      <c r="P151" s="37">
        <v>74445</v>
      </c>
      <c r="Q151" s="35" t="s">
        <v>62</v>
      </c>
      <c r="R151" s="36">
        <v>10</v>
      </c>
      <c r="S151" s="170">
        <f t="shared" si="10"/>
        <v>6.67</v>
      </c>
      <c r="T151" s="50">
        <v>1.2</v>
      </c>
      <c r="U151" t="s">
        <v>354</v>
      </c>
    </row>
    <row r="152" spans="15:22" x14ac:dyDescent="0.2">
      <c r="O152" s="41" t="s">
        <v>205</v>
      </c>
      <c r="P152" s="37">
        <v>74684</v>
      </c>
      <c r="Q152" s="35" t="s">
        <v>479</v>
      </c>
      <c r="R152" s="36">
        <v>5</v>
      </c>
      <c r="S152" s="170">
        <f t="shared" si="10"/>
        <v>3.335</v>
      </c>
      <c r="T152" s="50">
        <v>6.34</v>
      </c>
      <c r="U152" t="s">
        <v>352</v>
      </c>
    </row>
    <row r="153" spans="15:22" x14ac:dyDescent="0.2">
      <c r="O153" s="41" t="s">
        <v>205</v>
      </c>
      <c r="P153" s="37">
        <v>74686</v>
      </c>
      <c r="Q153" s="35" t="s">
        <v>480</v>
      </c>
      <c r="R153" s="36">
        <v>6</v>
      </c>
      <c r="S153" s="170">
        <f t="shared" si="10"/>
        <v>4.0020000000000007</v>
      </c>
      <c r="T153" s="50">
        <v>0.75</v>
      </c>
      <c r="U153" t="s">
        <v>291</v>
      </c>
      <c r="V153" t="s">
        <v>274</v>
      </c>
    </row>
    <row r="154" spans="15:22" x14ac:dyDescent="0.2">
      <c r="O154" s="41" t="s">
        <v>205</v>
      </c>
      <c r="P154" s="37">
        <v>74688</v>
      </c>
      <c r="Q154" s="35" t="s">
        <v>479</v>
      </c>
      <c r="R154" s="36">
        <v>2</v>
      </c>
      <c r="S154" s="170">
        <f t="shared" si="10"/>
        <v>1.3340000000000001</v>
      </c>
      <c r="T154" s="50">
        <v>0.45</v>
      </c>
      <c r="U154" t="s">
        <v>355</v>
      </c>
    </row>
    <row r="155" spans="15:22" x14ac:dyDescent="0.2">
      <c r="O155" s="41" t="s">
        <v>205</v>
      </c>
      <c r="P155" s="37">
        <v>74259</v>
      </c>
      <c r="Q155" s="35" t="s">
        <v>421</v>
      </c>
      <c r="R155" s="33">
        <v>16</v>
      </c>
      <c r="S155" s="170">
        <f t="shared" si="10"/>
        <v>10.672000000000001</v>
      </c>
      <c r="T155" s="50">
        <v>0.33</v>
      </c>
      <c r="U155" t="s">
        <v>339</v>
      </c>
    </row>
    <row r="156" spans="15:22" x14ac:dyDescent="0.2">
      <c r="O156" s="41" t="s">
        <v>205</v>
      </c>
      <c r="P156" s="37">
        <v>74373</v>
      </c>
      <c r="Q156" s="35" t="s">
        <v>422</v>
      </c>
      <c r="R156" s="36">
        <v>8</v>
      </c>
      <c r="S156" s="170">
        <f t="shared" si="10"/>
        <v>5.3360000000000003</v>
      </c>
      <c r="T156" s="50">
        <v>0.114</v>
      </c>
      <c r="U156" t="s">
        <v>356</v>
      </c>
      <c r="V156" t="s">
        <v>274</v>
      </c>
    </row>
    <row r="157" spans="15:22" x14ac:dyDescent="0.2">
      <c r="O157" s="41" t="s">
        <v>205</v>
      </c>
      <c r="P157" s="37">
        <v>74374</v>
      </c>
      <c r="Q157" s="35" t="s">
        <v>422</v>
      </c>
      <c r="R157" s="36">
        <v>8</v>
      </c>
      <c r="S157" s="170">
        <f t="shared" si="10"/>
        <v>5.3360000000000003</v>
      </c>
      <c r="T157" s="50">
        <v>0.114</v>
      </c>
      <c r="U157" t="s">
        <v>356</v>
      </c>
      <c r="V157" t="s">
        <v>274</v>
      </c>
    </row>
    <row r="158" spans="15:22" x14ac:dyDescent="0.2">
      <c r="O158" s="41" t="s">
        <v>205</v>
      </c>
      <c r="P158" s="37">
        <v>74375</v>
      </c>
      <c r="Q158" s="35" t="s">
        <v>418</v>
      </c>
      <c r="R158" s="36">
        <v>8</v>
      </c>
      <c r="S158" s="170">
        <f t="shared" si="10"/>
        <v>5.3360000000000003</v>
      </c>
      <c r="T158" s="50">
        <v>0.19</v>
      </c>
      <c r="U158" t="s">
        <v>339</v>
      </c>
      <c r="V158" t="s">
        <v>274</v>
      </c>
    </row>
    <row r="159" spans="15:22" x14ac:dyDescent="0.2">
      <c r="O159" s="41" t="s">
        <v>205</v>
      </c>
      <c r="P159" s="37">
        <v>74604</v>
      </c>
      <c r="Q159" s="35" t="s">
        <v>481</v>
      </c>
      <c r="R159" s="36">
        <v>8</v>
      </c>
      <c r="S159" s="170">
        <f t="shared" si="10"/>
        <v>5.3360000000000003</v>
      </c>
      <c r="T159" s="50">
        <v>0.25</v>
      </c>
      <c r="U159" t="s">
        <v>357</v>
      </c>
    </row>
    <row r="160" spans="15:22" x14ac:dyDescent="0.2">
      <c r="O160" s="41" t="s">
        <v>205</v>
      </c>
      <c r="P160" s="37">
        <v>74841</v>
      </c>
      <c r="Q160" s="35" t="s">
        <v>482</v>
      </c>
      <c r="R160" s="36">
        <v>10</v>
      </c>
      <c r="S160" s="170">
        <f t="shared" si="10"/>
        <v>6.67</v>
      </c>
      <c r="T160" s="50">
        <v>0.4</v>
      </c>
      <c r="U160" t="s">
        <v>356</v>
      </c>
    </row>
    <row r="161" spans="15:22" x14ac:dyDescent="0.2">
      <c r="O161" s="41" t="s">
        <v>205</v>
      </c>
      <c r="P161" s="37">
        <v>74842</v>
      </c>
      <c r="Q161" s="35" t="s">
        <v>482</v>
      </c>
      <c r="R161" s="36">
        <v>10</v>
      </c>
      <c r="S161" s="170">
        <f t="shared" si="10"/>
        <v>6.67</v>
      </c>
      <c r="T161" s="50">
        <v>0.25</v>
      </c>
      <c r="U161" t="s">
        <v>282</v>
      </c>
      <c r="V161" t="s">
        <v>274</v>
      </c>
    </row>
    <row r="162" spans="15:22" x14ac:dyDescent="0.2">
      <c r="O162" s="41" t="s">
        <v>205</v>
      </c>
      <c r="P162" s="37">
        <v>74843</v>
      </c>
      <c r="Q162" s="35" t="s">
        <v>483</v>
      </c>
      <c r="R162" s="36">
        <v>9</v>
      </c>
      <c r="S162" s="170">
        <f t="shared" si="10"/>
        <v>6.0030000000000001</v>
      </c>
      <c r="T162" s="50">
        <v>1.21</v>
      </c>
      <c r="U162" t="s">
        <v>283</v>
      </c>
    </row>
    <row r="163" spans="15:22" x14ac:dyDescent="0.2">
      <c r="O163" s="41" t="s">
        <v>205</v>
      </c>
      <c r="P163" s="37">
        <v>74844</v>
      </c>
      <c r="Q163" s="35" t="s">
        <v>483</v>
      </c>
      <c r="R163" s="36">
        <v>9</v>
      </c>
      <c r="S163" s="170">
        <f t="shared" si="10"/>
        <v>6.0030000000000001</v>
      </c>
      <c r="T163" s="50">
        <v>0.25</v>
      </c>
      <c r="U163" t="s">
        <v>282</v>
      </c>
      <c r="V163" t="s">
        <v>274</v>
      </c>
    </row>
    <row r="164" spans="15:22" x14ac:dyDescent="0.2">
      <c r="O164" s="41" t="s">
        <v>205</v>
      </c>
      <c r="P164" s="37">
        <v>74845</v>
      </c>
      <c r="Q164" s="35" t="s">
        <v>484</v>
      </c>
      <c r="R164" s="36">
        <v>8</v>
      </c>
      <c r="S164" s="170">
        <f t="shared" si="10"/>
        <v>5.3360000000000003</v>
      </c>
      <c r="T164" s="50">
        <v>0.25</v>
      </c>
      <c r="U164" t="s">
        <v>282</v>
      </c>
      <c r="V164" t="s">
        <v>274</v>
      </c>
    </row>
    <row r="165" spans="15:22" x14ac:dyDescent="0.2">
      <c r="O165" s="41" t="s">
        <v>205</v>
      </c>
      <c r="P165" s="37">
        <v>74846</v>
      </c>
      <c r="Q165" s="35" t="s">
        <v>484</v>
      </c>
      <c r="R165" s="36">
        <v>8</v>
      </c>
      <c r="S165" s="170">
        <f t="shared" si="10"/>
        <v>5.3360000000000003</v>
      </c>
      <c r="T165" s="50">
        <v>0.25</v>
      </c>
      <c r="U165" t="s">
        <v>272</v>
      </c>
      <c r="V165" t="s">
        <v>274</v>
      </c>
    </row>
    <row r="166" spans="15:22" x14ac:dyDescent="0.2">
      <c r="O166" s="41" t="s">
        <v>205</v>
      </c>
      <c r="P166" s="37">
        <v>74990</v>
      </c>
      <c r="Q166" s="35" t="s">
        <v>423</v>
      </c>
      <c r="R166" s="36">
        <v>16</v>
      </c>
      <c r="S166" s="170">
        <f t="shared" si="10"/>
        <v>10.672000000000001</v>
      </c>
      <c r="T166" s="50">
        <v>5.0599999999999996</v>
      </c>
      <c r="U166" t="s">
        <v>279</v>
      </c>
    </row>
    <row r="167" spans="15:22" x14ac:dyDescent="0.2">
      <c r="O167" s="30" t="s">
        <v>186</v>
      </c>
      <c r="P167" s="37">
        <v>7456</v>
      </c>
      <c r="Q167" s="35" t="s">
        <v>424</v>
      </c>
      <c r="R167" s="36">
        <v>9</v>
      </c>
      <c r="S167" s="170">
        <f t="shared" si="10"/>
        <v>6.0030000000000001</v>
      </c>
      <c r="T167" s="51">
        <v>0.5</v>
      </c>
      <c r="U167" t="s">
        <v>358</v>
      </c>
      <c r="V167" t="s">
        <v>274</v>
      </c>
    </row>
    <row r="168" spans="15:22" x14ac:dyDescent="0.2">
      <c r="O168" s="30" t="s">
        <v>186</v>
      </c>
      <c r="P168" s="37">
        <v>7457</v>
      </c>
      <c r="Q168" s="35" t="s">
        <v>425</v>
      </c>
      <c r="R168" s="36">
        <v>9</v>
      </c>
      <c r="S168" s="170">
        <f t="shared" si="10"/>
        <v>6.0030000000000001</v>
      </c>
      <c r="T168" s="51">
        <v>0.5</v>
      </c>
      <c r="U168" t="s">
        <v>358</v>
      </c>
      <c r="V168" t="s">
        <v>274</v>
      </c>
    </row>
    <row r="169" spans="15:22" x14ac:dyDescent="0.2">
      <c r="O169" s="30" t="s">
        <v>186</v>
      </c>
      <c r="P169" s="37">
        <v>7470</v>
      </c>
      <c r="Q169" s="35" t="s">
        <v>22</v>
      </c>
      <c r="R169" s="36">
        <v>2</v>
      </c>
      <c r="S169" s="170">
        <f t="shared" si="10"/>
        <v>1.3340000000000001</v>
      </c>
      <c r="T169" s="50">
        <v>0.4</v>
      </c>
      <c r="U169" t="s">
        <v>271</v>
      </c>
      <c r="V169" t="s">
        <v>274</v>
      </c>
    </row>
    <row r="170" spans="15:22" x14ac:dyDescent="0.2">
      <c r="O170" s="30" t="s">
        <v>186</v>
      </c>
      <c r="P170" s="37">
        <v>7472</v>
      </c>
      <c r="Q170" s="35" t="s">
        <v>23</v>
      </c>
      <c r="R170" s="36">
        <v>2</v>
      </c>
      <c r="S170" s="170">
        <f t="shared" si="10"/>
        <v>1.3340000000000001</v>
      </c>
      <c r="T170" s="50">
        <v>0.4</v>
      </c>
      <c r="U170" t="s">
        <v>271</v>
      </c>
      <c r="V170" t="s">
        <v>274</v>
      </c>
    </row>
    <row r="171" spans="15:22" x14ac:dyDescent="0.2">
      <c r="O171" s="30" t="s">
        <v>186</v>
      </c>
      <c r="P171" s="37">
        <v>7473</v>
      </c>
      <c r="Q171" s="35" t="s">
        <v>485</v>
      </c>
      <c r="R171" s="36">
        <v>4</v>
      </c>
      <c r="S171" s="170">
        <f t="shared" si="10"/>
        <v>2.6680000000000001</v>
      </c>
      <c r="T171" s="50">
        <v>0.129</v>
      </c>
      <c r="U171" t="s">
        <v>271</v>
      </c>
      <c r="V171" t="s">
        <v>274</v>
      </c>
    </row>
    <row r="172" spans="15:22" x14ac:dyDescent="0.2">
      <c r="O172" s="30" t="s">
        <v>186</v>
      </c>
      <c r="P172" s="37">
        <v>7474</v>
      </c>
      <c r="Q172" s="35" t="s">
        <v>24</v>
      </c>
      <c r="R172" s="36">
        <v>2</v>
      </c>
      <c r="S172" s="170">
        <f t="shared" si="10"/>
        <v>1.3340000000000001</v>
      </c>
      <c r="T172" s="50">
        <v>8.5000000000000006E-2</v>
      </c>
      <c r="U172" t="s">
        <v>270</v>
      </c>
      <c r="V172" t="s">
        <v>274</v>
      </c>
    </row>
    <row r="173" spans="15:22" x14ac:dyDescent="0.2">
      <c r="O173" s="30" t="s">
        <v>186</v>
      </c>
      <c r="P173" s="37">
        <v>7476</v>
      </c>
      <c r="Q173" s="35" t="s">
        <v>25</v>
      </c>
      <c r="R173" s="36">
        <v>4</v>
      </c>
      <c r="S173" s="170">
        <f t="shared" si="10"/>
        <v>2.6680000000000001</v>
      </c>
      <c r="T173" s="50">
        <v>0.8</v>
      </c>
      <c r="U173" t="s">
        <v>273</v>
      </c>
      <c r="V173" t="s">
        <v>274</v>
      </c>
    </row>
    <row r="174" spans="15:22" x14ac:dyDescent="0.2">
      <c r="O174" s="30" t="s">
        <v>186</v>
      </c>
      <c r="P174" s="37">
        <v>7491</v>
      </c>
      <c r="Q174" s="35" t="s">
        <v>426</v>
      </c>
      <c r="R174" s="36">
        <v>10</v>
      </c>
      <c r="S174" s="170">
        <f t="shared" si="10"/>
        <v>6.67</v>
      </c>
      <c r="T174" s="50">
        <v>1</v>
      </c>
      <c r="U174" t="s">
        <v>271</v>
      </c>
      <c r="V174" t="s">
        <v>274</v>
      </c>
    </row>
    <row r="175" spans="15:22" x14ac:dyDescent="0.2">
      <c r="O175" s="30" t="s">
        <v>186</v>
      </c>
      <c r="P175" s="37">
        <v>7494</v>
      </c>
      <c r="Q175" s="35" t="s">
        <v>427</v>
      </c>
      <c r="R175" s="36">
        <v>4</v>
      </c>
      <c r="S175" s="170">
        <f t="shared" si="10"/>
        <v>2.6680000000000001</v>
      </c>
      <c r="T175" s="50">
        <v>1</v>
      </c>
      <c r="U175" t="s">
        <v>273</v>
      </c>
      <c r="V175" t="s">
        <v>274</v>
      </c>
    </row>
    <row r="176" spans="15:22" x14ac:dyDescent="0.2">
      <c r="O176" s="30" t="s">
        <v>186</v>
      </c>
      <c r="P176" s="37">
        <v>7495</v>
      </c>
      <c r="Q176" s="35" t="s">
        <v>428</v>
      </c>
      <c r="R176" s="36">
        <v>9</v>
      </c>
      <c r="S176" s="170">
        <f t="shared" si="10"/>
        <v>6.0030000000000001</v>
      </c>
      <c r="T176" s="50">
        <v>1</v>
      </c>
      <c r="U176" t="s">
        <v>271</v>
      </c>
      <c r="V176" t="s">
        <v>274</v>
      </c>
    </row>
    <row r="177" spans="15:22" x14ac:dyDescent="0.2">
      <c r="O177" s="30" t="s">
        <v>186</v>
      </c>
      <c r="P177" s="37">
        <v>7496</v>
      </c>
      <c r="Q177" s="35" t="s">
        <v>429</v>
      </c>
      <c r="R177" s="36">
        <v>5</v>
      </c>
      <c r="S177" s="170">
        <f t="shared" si="10"/>
        <v>3.335</v>
      </c>
      <c r="T177" s="50">
        <v>1</v>
      </c>
      <c r="U177" t="s">
        <v>273</v>
      </c>
      <c r="V177" t="s">
        <v>274</v>
      </c>
    </row>
    <row r="178" spans="15:22" x14ac:dyDescent="0.2">
      <c r="O178" s="30" t="s">
        <v>186</v>
      </c>
      <c r="P178" s="37">
        <v>74107</v>
      </c>
      <c r="Q178" s="35" t="s">
        <v>430</v>
      </c>
      <c r="R178" s="33">
        <v>2</v>
      </c>
      <c r="S178" s="170">
        <f t="shared" si="10"/>
        <v>1.3340000000000001</v>
      </c>
      <c r="T178" s="50">
        <v>0.55000000000000004</v>
      </c>
      <c r="U178" t="s">
        <v>271</v>
      </c>
    </row>
    <row r="179" spans="15:22" x14ac:dyDescent="0.2">
      <c r="O179" s="30" t="s">
        <v>186</v>
      </c>
      <c r="P179" s="37">
        <v>74109</v>
      </c>
      <c r="Q179" s="35" t="s">
        <v>431</v>
      </c>
      <c r="R179" s="33">
        <v>2</v>
      </c>
      <c r="S179" s="170">
        <f t="shared" si="10"/>
        <v>1.3340000000000001</v>
      </c>
      <c r="T179" s="50">
        <v>0.3</v>
      </c>
      <c r="U179" t="s">
        <v>339</v>
      </c>
      <c r="V179" s="187" t="s">
        <v>274</v>
      </c>
    </row>
    <row r="180" spans="15:22" x14ac:dyDescent="0.2">
      <c r="O180" s="30" t="s">
        <v>186</v>
      </c>
      <c r="P180" s="37">
        <v>74112</v>
      </c>
      <c r="Q180" s="35" t="s">
        <v>432</v>
      </c>
      <c r="R180" s="33">
        <v>2</v>
      </c>
      <c r="S180" s="170">
        <f t="shared" si="10"/>
        <v>1.3340000000000001</v>
      </c>
      <c r="T180" s="50">
        <v>0.18</v>
      </c>
      <c r="U180" t="s">
        <v>339</v>
      </c>
      <c r="V180" s="187" t="s">
        <v>274</v>
      </c>
    </row>
    <row r="181" spans="15:22" x14ac:dyDescent="0.2">
      <c r="O181" s="30" t="s">
        <v>186</v>
      </c>
      <c r="P181" s="37">
        <v>74113</v>
      </c>
      <c r="Q181" s="35" t="s">
        <v>433</v>
      </c>
      <c r="R181" s="33">
        <v>2</v>
      </c>
      <c r="S181" s="170">
        <f t="shared" si="10"/>
        <v>1.3340000000000001</v>
      </c>
      <c r="T181" s="50">
        <v>0.18</v>
      </c>
      <c r="U181" t="s">
        <v>270</v>
      </c>
      <c r="V181" t="s">
        <v>274</v>
      </c>
    </row>
    <row r="182" spans="15:22" x14ac:dyDescent="0.2">
      <c r="O182" s="30" t="s">
        <v>186</v>
      </c>
      <c r="P182" s="37">
        <v>74114</v>
      </c>
      <c r="Q182" s="35" t="s">
        <v>434</v>
      </c>
      <c r="R182" s="33">
        <v>4</v>
      </c>
      <c r="S182" s="170">
        <f t="shared" si="10"/>
        <v>2.6680000000000001</v>
      </c>
      <c r="T182" s="50">
        <v>0.25</v>
      </c>
      <c r="U182" t="s">
        <v>271</v>
      </c>
      <c r="V182" t="s">
        <v>274</v>
      </c>
    </row>
    <row r="183" spans="15:22" x14ac:dyDescent="0.2">
      <c r="O183" s="30" t="s">
        <v>186</v>
      </c>
      <c r="P183" s="37">
        <v>74116</v>
      </c>
      <c r="Q183" s="35" t="s">
        <v>63</v>
      </c>
      <c r="R183" s="33">
        <v>4</v>
      </c>
      <c r="S183" s="170">
        <f t="shared" si="10"/>
        <v>2.6680000000000001</v>
      </c>
      <c r="T183" s="50">
        <v>0.3</v>
      </c>
      <c r="U183" t="s">
        <v>272</v>
      </c>
      <c r="V183" t="s">
        <v>274</v>
      </c>
    </row>
    <row r="184" spans="15:22" x14ac:dyDescent="0.2">
      <c r="O184" s="30" t="s">
        <v>186</v>
      </c>
      <c r="P184" s="37">
        <v>74164</v>
      </c>
      <c r="Q184" s="35" t="s">
        <v>435</v>
      </c>
      <c r="R184" s="33">
        <v>8</v>
      </c>
      <c r="S184" s="170">
        <f t="shared" si="10"/>
        <v>5.3360000000000003</v>
      </c>
      <c r="T184" s="50">
        <v>0.31</v>
      </c>
      <c r="U184" t="s">
        <v>270</v>
      </c>
    </row>
    <row r="185" spans="15:22" x14ac:dyDescent="0.2">
      <c r="O185" s="30" t="s">
        <v>186</v>
      </c>
      <c r="P185" s="37">
        <v>74165</v>
      </c>
      <c r="Q185" s="35" t="s">
        <v>64</v>
      </c>
      <c r="R185" s="33">
        <v>9</v>
      </c>
      <c r="S185" s="170">
        <f t="shared" si="10"/>
        <v>6.0030000000000001</v>
      </c>
      <c r="T185" s="50">
        <v>0.26</v>
      </c>
      <c r="U185" t="s">
        <v>339</v>
      </c>
    </row>
    <row r="186" spans="15:22" x14ac:dyDescent="0.2">
      <c r="O186" s="30" t="s">
        <v>186</v>
      </c>
      <c r="P186" s="37">
        <v>74166</v>
      </c>
      <c r="Q186" s="35" t="s">
        <v>33</v>
      </c>
      <c r="R186" s="33">
        <v>16</v>
      </c>
      <c r="S186" s="170">
        <f t="shared" si="10"/>
        <v>10.672000000000001</v>
      </c>
      <c r="T186" s="50">
        <v>0.26</v>
      </c>
      <c r="U186" t="s">
        <v>339</v>
      </c>
    </row>
    <row r="187" spans="15:22" x14ac:dyDescent="0.2">
      <c r="O187" s="30" t="s">
        <v>186</v>
      </c>
      <c r="P187" s="37">
        <v>74167</v>
      </c>
      <c r="Q187" s="35" t="s">
        <v>34</v>
      </c>
      <c r="R187" s="33">
        <v>6</v>
      </c>
      <c r="S187" s="170">
        <f t="shared" si="10"/>
        <v>4.0020000000000007</v>
      </c>
      <c r="T187" s="50">
        <v>0.75</v>
      </c>
      <c r="U187" t="s">
        <v>273</v>
      </c>
      <c r="V187" t="s">
        <v>274</v>
      </c>
    </row>
    <row r="188" spans="15:22" x14ac:dyDescent="0.2">
      <c r="O188" s="30" t="s">
        <v>186</v>
      </c>
      <c r="P188" s="37">
        <v>74172</v>
      </c>
      <c r="Q188" s="35" t="s">
        <v>436</v>
      </c>
      <c r="R188" s="33">
        <v>20</v>
      </c>
      <c r="S188" s="170">
        <f t="shared" si="10"/>
        <v>13.34</v>
      </c>
      <c r="T188" s="50">
        <v>2</v>
      </c>
      <c r="U188" t="s">
        <v>272</v>
      </c>
      <c r="V188" t="s">
        <v>274</v>
      </c>
    </row>
    <row r="189" spans="15:22" x14ac:dyDescent="0.2">
      <c r="O189" s="30" t="s">
        <v>186</v>
      </c>
      <c r="P189" s="37">
        <v>74173</v>
      </c>
      <c r="Q189" s="35" t="s">
        <v>437</v>
      </c>
      <c r="R189" s="33">
        <v>5</v>
      </c>
      <c r="S189" s="170">
        <f t="shared" si="10"/>
        <v>3.335</v>
      </c>
      <c r="T189" s="50">
        <v>0.55000000000000004</v>
      </c>
      <c r="U189" t="s">
        <v>340</v>
      </c>
    </row>
    <row r="190" spans="15:22" x14ac:dyDescent="0.2">
      <c r="O190" s="30" t="s">
        <v>186</v>
      </c>
      <c r="P190" s="37">
        <v>74174</v>
      </c>
      <c r="Q190" s="35" t="s">
        <v>438</v>
      </c>
      <c r="R190" s="33">
        <v>6</v>
      </c>
      <c r="S190" s="170">
        <f t="shared" si="10"/>
        <v>4.0020000000000007</v>
      </c>
      <c r="T190" s="50">
        <v>0.2</v>
      </c>
      <c r="U190" t="s">
        <v>279</v>
      </c>
      <c r="V190" t="s">
        <v>274</v>
      </c>
    </row>
    <row r="191" spans="15:22" x14ac:dyDescent="0.2">
      <c r="O191" s="30" t="s">
        <v>186</v>
      </c>
      <c r="P191" s="37">
        <v>74175</v>
      </c>
      <c r="Q191" s="35" t="s">
        <v>439</v>
      </c>
      <c r="R191" s="33">
        <v>8</v>
      </c>
      <c r="S191" s="170">
        <f t="shared" si="10"/>
        <v>5.3360000000000003</v>
      </c>
      <c r="T191" s="50">
        <v>0.14000000000000001</v>
      </c>
      <c r="U191" t="s">
        <v>279</v>
      </c>
    </row>
    <row r="192" spans="15:22" x14ac:dyDescent="0.2">
      <c r="O192" s="30" t="s">
        <v>186</v>
      </c>
      <c r="P192" s="37">
        <v>74178</v>
      </c>
      <c r="Q192" s="35" t="s">
        <v>440</v>
      </c>
      <c r="R192" s="33">
        <v>4</v>
      </c>
      <c r="S192" s="170">
        <f t="shared" si="10"/>
        <v>2.6680000000000001</v>
      </c>
      <c r="T192" s="50">
        <v>0.75</v>
      </c>
      <c r="U192" t="s">
        <v>271</v>
      </c>
      <c r="V192" t="s">
        <v>274</v>
      </c>
    </row>
    <row r="193" spans="15:22" x14ac:dyDescent="0.2">
      <c r="O193" s="30" t="s">
        <v>186</v>
      </c>
      <c r="P193" s="37">
        <v>74179</v>
      </c>
      <c r="Q193" s="35" t="s">
        <v>440</v>
      </c>
      <c r="R193" s="33">
        <v>5</v>
      </c>
      <c r="S193" s="170">
        <f t="shared" si="10"/>
        <v>3.335</v>
      </c>
      <c r="T193" s="50">
        <v>0.75</v>
      </c>
      <c r="U193" t="s">
        <v>271</v>
      </c>
      <c r="V193" t="s">
        <v>274</v>
      </c>
    </row>
    <row r="194" spans="15:22" x14ac:dyDescent="0.2">
      <c r="O194" s="30" t="s">
        <v>186</v>
      </c>
      <c r="P194" s="37">
        <v>74194</v>
      </c>
      <c r="Q194" s="35" t="s">
        <v>441</v>
      </c>
      <c r="R194" s="33">
        <v>4</v>
      </c>
      <c r="S194" s="170">
        <f t="shared" si="10"/>
        <v>2.6680000000000001</v>
      </c>
      <c r="T194" s="50">
        <v>0.9</v>
      </c>
      <c r="U194" t="s">
        <v>279</v>
      </c>
      <c r="V194" t="s">
        <v>274</v>
      </c>
    </row>
    <row r="195" spans="15:22" x14ac:dyDescent="0.2">
      <c r="O195" s="30" t="s">
        <v>186</v>
      </c>
      <c r="P195" s="37">
        <v>74195</v>
      </c>
      <c r="Q195" s="35" t="s">
        <v>440</v>
      </c>
      <c r="R195" s="33">
        <v>5</v>
      </c>
      <c r="S195" s="170">
        <f t="shared" si="10"/>
        <v>3.335</v>
      </c>
      <c r="T195" s="50">
        <v>0.33</v>
      </c>
      <c r="U195" t="s">
        <v>344</v>
      </c>
    </row>
    <row r="196" spans="15:22" x14ac:dyDescent="0.2">
      <c r="O196" s="30" t="s">
        <v>186</v>
      </c>
      <c r="P196" s="37">
        <v>74198</v>
      </c>
      <c r="Q196" s="35" t="s">
        <v>426</v>
      </c>
      <c r="R196" s="33">
        <v>8</v>
      </c>
      <c r="S196" s="170">
        <f t="shared" si="10"/>
        <v>5.3360000000000003</v>
      </c>
      <c r="T196" s="51">
        <v>0.5</v>
      </c>
      <c r="U196" t="s">
        <v>272</v>
      </c>
      <c r="V196" t="s">
        <v>274</v>
      </c>
    </row>
    <row r="197" spans="15:22" x14ac:dyDescent="0.2">
      <c r="O197" s="30" t="s">
        <v>186</v>
      </c>
      <c r="P197" s="37">
        <v>74199</v>
      </c>
      <c r="Q197" s="35" t="s">
        <v>426</v>
      </c>
      <c r="R197" s="33">
        <v>8</v>
      </c>
      <c r="S197" s="170">
        <f t="shared" ref="S197:S230" si="11">R197*0.667</f>
        <v>5.3360000000000003</v>
      </c>
      <c r="T197" s="51">
        <v>0.5</v>
      </c>
      <c r="U197" t="s">
        <v>272</v>
      </c>
      <c r="V197" t="s">
        <v>274</v>
      </c>
    </row>
    <row r="198" spans="15:22" x14ac:dyDescent="0.2">
      <c r="O198" s="30" t="s">
        <v>186</v>
      </c>
      <c r="P198" s="37">
        <v>74273</v>
      </c>
      <c r="Q198" s="35" t="s">
        <v>486</v>
      </c>
      <c r="R198" s="36">
        <v>8</v>
      </c>
      <c r="S198" s="170">
        <f t="shared" si="11"/>
        <v>5.3360000000000003</v>
      </c>
      <c r="T198" s="50">
        <v>0.114</v>
      </c>
      <c r="U198" t="s">
        <v>282</v>
      </c>
      <c r="V198" t="s">
        <v>274</v>
      </c>
    </row>
    <row r="199" spans="15:22" x14ac:dyDescent="0.2">
      <c r="O199" s="30" t="s">
        <v>186</v>
      </c>
      <c r="P199" s="37">
        <v>74276</v>
      </c>
      <c r="Q199" s="35" t="s">
        <v>65</v>
      </c>
      <c r="R199" s="36">
        <v>4</v>
      </c>
      <c r="S199" s="170">
        <f t="shared" si="11"/>
        <v>2.6680000000000001</v>
      </c>
      <c r="T199" s="50">
        <v>0.25</v>
      </c>
      <c r="U199" t="s">
        <v>279</v>
      </c>
      <c r="V199" t="s">
        <v>274</v>
      </c>
    </row>
    <row r="200" spans="15:22" x14ac:dyDescent="0.2">
      <c r="O200" s="30" t="s">
        <v>186</v>
      </c>
      <c r="P200" s="37">
        <v>74278</v>
      </c>
      <c r="Q200" s="35" t="s">
        <v>442</v>
      </c>
      <c r="R200" s="36">
        <v>9</v>
      </c>
      <c r="S200" s="170">
        <f t="shared" si="11"/>
        <v>6.0030000000000001</v>
      </c>
      <c r="T200" s="50">
        <v>0.6</v>
      </c>
      <c r="U200" t="s">
        <v>271</v>
      </c>
      <c r="V200" t="s">
        <v>274</v>
      </c>
    </row>
    <row r="201" spans="15:22" x14ac:dyDescent="0.2">
      <c r="O201" s="30" t="s">
        <v>186</v>
      </c>
      <c r="P201" s="37">
        <v>74279</v>
      </c>
      <c r="Q201" s="35" t="s">
        <v>443</v>
      </c>
      <c r="R201" s="36">
        <v>8</v>
      </c>
      <c r="S201" s="170">
        <f t="shared" si="11"/>
        <v>5.3360000000000003</v>
      </c>
      <c r="T201" s="50">
        <v>0.44</v>
      </c>
      <c r="U201" t="s">
        <v>340</v>
      </c>
    </row>
    <row r="202" spans="15:22" x14ac:dyDescent="0.2">
      <c r="O202" s="30" t="s">
        <v>186</v>
      </c>
      <c r="P202" s="37">
        <v>74295</v>
      </c>
      <c r="Q202" s="35" t="s">
        <v>487</v>
      </c>
      <c r="R202" s="36">
        <v>4</v>
      </c>
      <c r="S202" s="170">
        <f t="shared" si="11"/>
        <v>2.6680000000000001</v>
      </c>
      <c r="T202" s="50">
        <v>0.75</v>
      </c>
      <c r="U202" t="s">
        <v>271</v>
      </c>
      <c r="V202" t="s">
        <v>274</v>
      </c>
    </row>
    <row r="203" spans="15:22" x14ac:dyDescent="0.2">
      <c r="O203" s="30" t="s">
        <v>186</v>
      </c>
      <c r="P203" s="37">
        <v>74299</v>
      </c>
      <c r="Q203" s="35" t="s">
        <v>488</v>
      </c>
      <c r="R203" s="36">
        <v>10</v>
      </c>
      <c r="S203" s="170">
        <f t="shared" si="11"/>
        <v>6.67</v>
      </c>
      <c r="T203" s="50">
        <v>2.64</v>
      </c>
      <c r="U203" t="s">
        <v>284</v>
      </c>
    </row>
    <row r="204" spans="15:22" x14ac:dyDescent="0.2">
      <c r="O204" s="30" t="s">
        <v>186</v>
      </c>
      <c r="P204" s="37">
        <v>74350</v>
      </c>
      <c r="Q204" s="35" t="s">
        <v>489</v>
      </c>
      <c r="R204" s="36">
        <v>4</v>
      </c>
      <c r="S204" s="170">
        <f t="shared" si="11"/>
        <v>2.6680000000000001</v>
      </c>
      <c r="T204" s="50">
        <v>0.6</v>
      </c>
      <c r="U204" t="s">
        <v>273</v>
      </c>
      <c r="V204" t="s">
        <v>274</v>
      </c>
    </row>
    <row r="205" spans="15:22" x14ac:dyDescent="0.2">
      <c r="O205" s="30" t="s">
        <v>186</v>
      </c>
      <c r="P205" s="37">
        <v>74373</v>
      </c>
      <c r="Q205" s="35" t="s">
        <v>422</v>
      </c>
      <c r="R205" s="36">
        <v>8</v>
      </c>
      <c r="S205" s="170">
        <f t="shared" si="11"/>
        <v>5.3360000000000003</v>
      </c>
      <c r="T205" s="50">
        <v>0.4</v>
      </c>
      <c r="U205" s="181" t="s">
        <v>359</v>
      </c>
    </row>
    <row r="206" spans="15:22" x14ac:dyDescent="0.2">
      <c r="O206" s="30" t="s">
        <v>186</v>
      </c>
      <c r="P206" s="37">
        <v>74374</v>
      </c>
      <c r="Q206" s="35" t="s">
        <v>422</v>
      </c>
      <c r="R206" s="36">
        <v>8</v>
      </c>
      <c r="S206" s="170">
        <f t="shared" si="11"/>
        <v>5.3360000000000003</v>
      </c>
      <c r="T206" s="50">
        <v>0.4</v>
      </c>
      <c r="U206" s="181" t="s">
        <v>359</v>
      </c>
    </row>
    <row r="207" spans="15:22" x14ac:dyDescent="0.2">
      <c r="O207" s="30" t="s">
        <v>186</v>
      </c>
      <c r="P207" s="37">
        <v>74376</v>
      </c>
      <c r="Q207" s="35" t="s">
        <v>65</v>
      </c>
      <c r="R207" s="36">
        <v>4</v>
      </c>
      <c r="S207" s="170">
        <f t="shared" si="11"/>
        <v>2.6680000000000001</v>
      </c>
      <c r="T207" s="50">
        <v>0.25</v>
      </c>
      <c r="U207" t="s">
        <v>273</v>
      </c>
      <c r="V207" t="s">
        <v>274</v>
      </c>
    </row>
    <row r="208" spans="15:22" x14ac:dyDescent="0.2">
      <c r="O208" s="30" t="s">
        <v>186</v>
      </c>
      <c r="P208" s="37">
        <v>74377</v>
      </c>
      <c r="Q208" s="35" t="s">
        <v>490</v>
      </c>
      <c r="R208" s="36">
        <v>8</v>
      </c>
      <c r="S208" s="170">
        <f t="shared" si="11"/>
        <v>5.3360000000000003</v>
      </c>
      <c r="T208" s="50">
        <v>0.26</v>
      </c>
      <c r="U208" t="s">
        <v>284</v>
      </c>
    </row>
    <row r="209" spans="15:22" x14ac:dyDescent="0.2">
      <c r="O209" s="30" t="s">
        <v>186</v>
      </c>
      <c r="P209" s="37">
        <v>74378</v>
      </c>
      <c r="Q209" s="35" t="s">
        <v>491</v>
      </c>
      <c r="R209" s="36">
        <v>6</v>
      </c>
      <c r="S209" s="170">
        <f t="shared" si="11"/>
        <v>4.0020000000000007</v>
      </c>
      <c r="T209" s="50">
        <v>0.81</v>
      </c>
      <c r="U209" t="s">
        <v>340</v>
      </c>
    </row>
    <row r="210" spans="15:22" x14ac:dyDescent="0.2">
      <c r="O210" s="30" t="s">
        <v>186</v>
      </c>
      <c r="P210" s="37">
        <v>74379</v>
      </c>
      <c r="Q210" s="35" t="s">
        <v>492</v>
      </c>
      <c r="R210" s="36">
        <v>8</v>
      </c>
      <c r="S210" s="170">
        <f t="shared" si="11"/>
        <v>5.3360000000000003</v>
      </c>
      <c r="T210" s="50">
        <v>0.25</v>
      </c>
      <c r="U210" t="s">
        <v>339</v>
      </c>
      <c r="V210" t="s">
        <v>274</v>
      </c>
    </row>
    <row r="211" spans="15:22" x14ac:dyDescent="0.2">
      <c r="O211" s="30" t="s">
        <v>186</v>
      </c>
      <c r="P211" s="37">
        <v>74395</v>
      </c>
      <c r="Q211" s="35" t="s">
        <v>493</v>
      </c>
      <c r="R211" s="36">
        <v>5</v>
      </c>
      <c r="S211" s="170">
        <f t="shared" si="11"/>
        <v>3.335</v>
      </c>
      <c r="T211" s="50">
        <v>0.5</v>
      </c>
      <c r="U211" t="s">
        <v>339</v>
      </c>
      <c r="V211" t="s">
        <v>274</v>
      </c>
    </row>
    <row r="212" spans="15:22" x14ac:dyDescent="0.2">
      <c r="O212" s="30" t="s">
        <v>186</v>
      </c>
      <c r="P212" s="37">
        <v>74396</v>
      </c>
      <c r="Q212" s="35" t="s">
        <v>444</v>
      </c>
      <c r="R212" s="36">
        <v>16</v>
      </c>
      <c r="S212" s="170">
        <f t="shared" si="11"/>
        <v>10.672000000000001</v>
      </c>
      <c r="T212" s="50">
        <v>0.9</v>
      </c>
      <c r="U212" t="s">
        <v>339</v>
      </c>
      <c r="V212" t="s">
        <v>274</v>
      </c>
    </row>
    <row r="213" spans="15:22" x14ac:dyDescent="0.2">
      <c r="O213" s="30" t="s">
        <v>186</v>
      </c>
      <c r="P213" s="37">
        <v>74398</v>
      </c>
      <c r="Q213" s="35" t="s">
        <v>494</v>
      </c>
      <c r="R213" s="36">
        <v>8</v>
      </c>
      <c r="S213" s="170">
        <f t="shared" si="11"/>
        <v>5.3360000000000003</v>
      </c>
      <c r="T213" s="50">
        <v>2.09</v>
      </c>
      <c r="U213" t="s">
        <v>340</v>
      </c>
    </row>
    <row r="214" spans="15:22" x14ac:dyDescent="0.2">
      <c r="O214" s="30" t="s">
        <v>186</v>
      </c>
      <c r="P214" s="37">
        <v>74399</v>
      </c>
      <c r="Q214" s="35" t="s">
        <v>494</v>
      </c>
      <c r="R214" s="36">
        <v>4</v>
      </c>
      <c r="S214" s="170">
        <f t="shared" si="11"/>
        <v>2.6680000000000001</v>
      </c>
      <c r="T214" s="50">
        <v>0.99</v>
      </c>
      <c r="U214" t="s">
        <v>340</v>
      </c>
    </row>
    <row r="215" spans="15:22" x14ac:dyDescent="0.2">
      <c r="O215" s="30" t="s">
        <v>186</v>
      </c>
      <c r="P215" s="37">
        <v>74518</v>
      </c>
      <c r="Q215" s="35" t="s">
        <v>495</v>
      </c>
      <c r="R215" s="36">
        <v>1</v>
      </c>
      <c r="S215" s="170">
        <f t="shared" si="11"/>
        <v>0.66700000000000004</v>
      </c>
      <c r="T215" s="50">
        <v>4.62</v>
      </c>
      <c r="U215" t="s">
        <v>284</v>
      </c>
    </row>
    <row r="216" spans="15:22" x14ac:dyDescent="0.2">
      <c r="O216" s="30" t="s">
        <v>186</v>
      </c>
      <c r="P216" s="37">
        <v>74594</v>
      </c>
      <c r="Q216" s="35" t="s">
        <v>496</v>
      </c>
      <c r="R216" s="36">
        <v>16</v>
      </c>
      <c r="S216" s="170">
        <f t="shared" si="11"/>
        <v>10.672000000000001</v>
      </c>
      <c r="T216" s="180">
        <v>0.53</v>
      </c>
      <c r="U216" t="s">
        <v>360</v>
      </c>
    </row>
    <row r="217" spans="15:22" x14ac:dyDescent="0.2">
      <c r="O217" s="30" t="s">
        <v>186</v>
      </c>
      <c r="P217" s="37">
        <v>74595</v>
      </c>
      <c r="Q217" s="35" t="s">
        <v>497</v>
      </c>
      <c r="R217" s="36">
        <v>16</v>
      </c>
      <c r="S217" s="170">
        <f t="shared" si="11"/>
        <v>10.672000000000001</v>
      </c>
      <c r="T217" s="50">
        <v>0.2</v>
      </c>
      <c r="U217" t="s">
        <v>361</v>
      </c>
    </row>
    <row r="218" spans="15:22" x14ac:dyDescent="0.2">
      <c r="O218" s="30" t="s">
        <v>186</v>
      </c>
      <c r="P218" s="37">
        <v>74597</v>
      </c>
      <c r="Q218" s="35" t="s">
        <v>5</v>
      </c>
      <c r="R218" s="36">
        <v>16</v>
      </c>
      <c r="S218" s="170">
        <f t="shared" si="11"/>
        <v>10.672000000000001</v>
      </c>
      <c r="T218" s="50">
        <v>0.65</v>
      </c>
      <c r="U218" t="s">
        <v>340</v>
      </c>
    </row>
    <row r="219" spans="15:22" x14ac:dyDescent="0.2">
      <c r="O219" s="30" t="s">
        <v>186</v>
      </c>
      <c r="P219" s="37">
        <v>74670</v>
      </c>
      <c r="Q219" s="35" t="s">
        <v>6</v>
      </c>
      <c r="R219" s="36">
        <v>20</v>
      </c>
      <c r="S219" s="170">
        <f t="shared" si="11"/>
        <v>13.34</v>
      </c>
      <c r="T219" s="50">
        <v>0.68</v>
      </c>
      <c r="U219" t="s">
        <v>340</v>
      </c>
    </row>
    <row r="220" spans="15:22" x14ac:dyDescent="0.2">
      <c r="O220" s="30" t="s">
        <v>186</v>
      </c>
      <c r="P220" s="37">
        <v>74671</v>
      </c>
      <c r="Q220" s="35" t="s">
        <v>7</v>
      </c>
      <c r="R220" s="36">
        <v>9</v>
      </c>
      <c r="S220" s="170">
        <f t="shared" si="11"/>
        <v>6.0030000000000001</v>
      </c>
      <c r="T220" s="51">
        <v>0.5</v>
      </c>
      <c r="U220" t="s">
        <v>352</v>
      </c>
      <c r="V220" t="s">
        <v>274</v>
      </c>
    </row>
    <row r="221" spans="15:22" x14ac:dyDescent="0.2">
      <c r="O221" s="30" t="s">
        <v>186</v>
      </c>
      <c r="P221" s="37">
        <v>74672</v>
      </c>
      <c r="Q221" s="35" t="s">
        <v>7</v>
      </c>
      <c r="R221" s="36">
        <v>9</v>
      </c>
      <c r="S221" s="170">
        <f t="shared" si="11"/>
        <v>6.0030000000000001</v>
      </c>
      <c r="T221" s="51">
        <v>0.5</v>
      </c>
      <c r="U221" t="s">
        <v>352</v>
      </c>
      <c r="V221" t="s">
        <v>274</v>
      </c>
    </row>
    <row r="222" spans="15:22" x14ac:dyDescent="0.2">
      <c r="O222" s="30" t="s">
        <v>186</v>
      </c>
      <c r="P222" s="37">
        <v>74673</v>
      </c>
      <c r="Q222" s="35" t="s">
        <v>445</v>
      </c>
      <c r="R222" s="36">
        <v>16</v>
      </c>
      <c r="S222" s="170">
        <f t="shared" si="11"/>
        <v>10.672000000000001</v>
      </c>
      <c r="T222" s="50">
        <v>39.6</v>
      </c>
      <c r="U222" t="s">
        <v>282</v>
      </c>
    </row>
    <row r="223" spans="15:22" x14ac:dyDescent="0.2">
      <c r="O223" s="30" t="s">
        <v>186</v>
      </c>
      <c r="P223" s="37">
        <v>74674</v>
      </c>
      <c r="Q223" s="35" t="s">
        <v>445</v>
      </c>
      <c r="R223" s="36">
        <v>16</v>
      </c>
      <c r="S223" s="170">
        <f t="shared" si="11"/>
        <v>10.672000000000001</v>
      </c>
      <c r="T223" s="50">
        <v>19.8</v>
      </c>
      <c r="U223" t="s">
        <v>282</v>
      </c>
    </row>
    <row r="224" spans="15:22" x14ac:dyDescent="0.2">
      <c r="O224" s="30" t="s">
        <v>186</v>
      </c>
      <c r="P224" s="37">
        <v>74821</v>
      </c>
      <c r="Q224" s="35" t="s">
        <v>8</v>
      </c>
      <c r="R224" s="36">
        <v>10</v>
      </c>
      <c r="S224" s="170">
        <f t="shared" si="11"/>
        <v>6.67</v>
      </c>
      <c r="T224" s="50">
        <v>1.28</v>
      </c>
      <c r="U224" t="s">
        <v>362</v>
      </c>
    </row>
    <row r="225" spans="15:22" x14ac:dyDescent="0.2">
      <c r="O225" s="30" t="s">
        <v>186</v>
      </c>
      <c r="P225" s="37" t="s">
        <v>363</v>
      </c>
      <c r="Q225" s="35" t="s">
        <v>8</v>
      </c>
      <c r="R225" s="36">
        <v>10</v>
      </c>
      <c r="S225" s="170">
        <f t="shared" si="11"/>
        <v>6.67</v>
      </c>
      <c r="T225" s="50">
        <v>0.4</v>
      </c>
      <c r="U225" t="s">
        <v>362</v>
      </c>
    </row>
    <row r="226" spans="15:22" x14ac:dyDescent="0.2">
      <c r="O226" s="30" t="s">
        <v>186</v>
      </c>
      <c r="P226" s="37">
        <v>74822</v>
      </c>
      <c r="Q226" s="35" t="s">
        <v>8</v>
      </c>
      <c r="R226" s="36">
        <v>10</v>
      </c>
      <c r="S226" s="170">
        <f t="shared" si="11"/>
        <v>6.67</v>
      </c>
      <c r="T226" s="50">
        <v>0.3</v>
      </c>
      <c r="U226" t="s">
        <v>291</v>
      </c>
      <c r="V226" t="s">
        <v>274</v>
      </c>
    </row>
    <row r="227" spans="15:22" x14ac:dyDescent="0.2">
      <c r="O227" s="30" t="s">
        <v>186</v>
      </c>
      <c r="P227" s="37">
        <v>74823</v>
      </c>
      <c r="Q227" s="35" t="s">
        <v>9</v>
      </c>
      <c r="R227" s="36">
        <v>9</v>
      </c>
      <c r="S227" s="170">
        <f t="shared" si="11"/>
        <v>6.0030000000000001</v>
      </c>
      <c r="T227" s="50">
        <v>1.28</v>
      </c>
      <c r="U227" t="s">
        <v>362</v>
      </c>
    </row>
    <row r="228" spans="15:22" x14ac:dyDescent="0.2">
      <c r="O228" s="30" t="s">
        <v>186</v>
      </c>
      <c r="P228" s="37">
        <v>74824</v>
      </c>
      <c r="Q228" s="35" t="s">
        <v>9</v>
      </c>
      <c r="R228" s="36">
        <v>9</v>
      </c>
      <c r="S228" s="170">
        <f t="shared" si="11"/>
        <v>6.0030000000000001</v>
      </c>
      <c r="T228" s="50">
        <v>0.27</v>
      </c>
      <c r="U228" t="s">
        <v>272</v>
      </c>
      <c r="V228" t="s">
        <v>274</v>
      </c>
    </row>
    <row r="229" spans="15:22" x14ac:dyDescent="0.2">
      <c r="O229" s="30" t="s">
        <v>186</v>
      </c>
      <c r="P229" s="37">
        <v>74825</v>
      </c>
      <c r="Q229" s="35" t="s">
        <v>10</v>
      </c>
      <c r="R229" s="36">
        <v>8</v>
      </c>
      <c r="S229" s="170">
        <f t="shared" si="11"/>
        <v>5.3360000000000003</v>
      </c>
      <c r="T229" s="50">
        <v>0.25</v>
      </c>
      <c r="U229" t="s">
        <v>292</v>
      </c>
      <c r="V229" t="s">
        <v>274</v>
      </c>
    </row>
    <row r="230" spans="15:22" x14ac:dyDescent="0.2">
      <c r="O230" s="30" t="s">
        <v>186</v>
      </c>
      <c r="P230" s="37">
        <v>74826</v>
      </c>
      <c r="Q230" s="35" t="s">
        <v>10</v>
      </c>
      <c r="R230" s="36">
        <v>8</v>
      </c>
      <c r="S230" s="170">
        <f t="shared" si="11"/>
        <v>5.3360000000000003</v>
      </c>
      <c r="T230" s="50">
        <v>0.25</v>
      </c>
      <c r="U230" t="s">
        <v>282</v>
      </c>
      <c r="V230" t="s">
        <v>274</v>
      </c>
    </row>
    <row r="231" spans="15:22" x14ac:dyDescent="0.2">
      <c r="O231" s="172" t="s">
        <v>187</v>
      </c>
      <c r="P231" s="37">
        <v>7468</v>
      </c>
      <c r="Q231" s="35" t="s">
        <v>446</v>
      </c>
      <c r="R231" s="36">
        <v>8</v>
      </c>
      <c r="S231" s="170">
        <f t="shared" ref="S231:S267" si="12">R231*0.667</f>
        <v>5.3360000000000003</v>
      </c>
      <c r="T231" s="50">
        <v>2.2000000000000002</v>
      </c>
      <c r="U231" t="s">
        <v>353</v>
      </c>
      <c r="V231" t="s">
        <v>274</v>
      </c>
    </row>
    <row r="232" spans="15:22" x14ac:dyDescent="0.2">
      <c r="O232" s="172" t="s">
        <v>187</v>
      </c>
      <c r="P232" s="37">
        <v>7469</v>
      </c>
      <c r="Q232" s="35" t="s">
        <v>447</v>
      </c>
      <c r="R232" s="36">
        <v>8</v>
      </c>
      <c r="S232" s="170">
        <f t="shared" si="12"/>
        <v>5.3360000000000003</v>
      </c>
      <c r="T232" s="50">
        <v>2.2000000000000002</v>
      </c>
      <c r="U232" t="s">
        <v>353</v>
      </c>
      <c r="V232" t="s">
        <v>274</v>
      </c>
    </row>
    <row r="233" spans="15:22" x14ac:dyDescent="0.2">
      <c r="O233" s="172" t="s">
        <v>187</v>
      </c>
      <c r="P233" s="37">
        <v>7490</v>
      </c>
      <c r="Q233" s="35" t="s">
        <v>203</v>
      </c>
      <c r="R233" s="36">
        <v>5</v>
      </c>
      <c r="S233" s="170">
        <f t="shared" si="12"/>
        <v>3.335</v>
      </c>
      <c r="T233" s="50">
        <v>1.17</v>
      </c>
      <c r="U233" t="s">
        <v>270</v>
      </c>
    </row>
    <row r="234" spans="15:22" x14ac:dyDescent="0.2">
      <c r="O234" s="172" t="s">
        <v>187</v>
      </c>
      <c r="P234" s="37">
        <v>7492</v>
      </c>
      <c r="Q234" s="35" t="s">
        <v>204</v>
      </c>
      <c r="R234" s="36">
        <v>4</v>
      </c>
      <c r="S234" s="170">
        <f t="shared" si="12"/>
        <v>2.6680000000000001</v>
      </c>
      <c r="T234" s="50">
        <v>1.17</v>
      </c>
      <c r="U234" t="s">
        <v>270</v>
      </c>
    </row>
    <row r="235" spans="15:22" x14ac:dyDescent="0.2">
      <c r="O235" s="172" t="s">
        <v>187</v>
      </c>
      <c r="P235" s="37">
        <v>7493</v>
      </c>
      <c r="Q235" s="35" t="s">
        <v>448</v>
      </c>
      <c r="R235" s="36">
        <v>4</v>
      </c>
      <c r="S235" s="170">
        <f t="shared" si="12"/>
        <v>2.6680000000000001</v>
      </c>
      <c r="T235" s="50">
        <v>1.17</v>
      </c>
      <c r="U235" t="s">
        <v>328</v>
      </c>
    </row>
    <row r="236" spans="15:22" x14ac:dyDescent="0.2">
      <c r="O236" s="172" t="s">
        <v>187</v>
      </c>
      <c r="P236" s="37">
        <v>74160</v>
      </c>
      <c r="Q236" s="35" t="s">
        <v>35</v>
      </c>
      <c r="R236" s="33">
        <v>5</v>
      </c>
      <c r="S236" s="170">
        <f t="shared" si="12"/>
        <v>3.335</v>
      </c>
      <c r="T236" s="50">
        <v>0.2</v>
      </c>
      <c r="U236" t="s">
        <v>273</v>
      </c>
      <c r="V236" t="s">
        <v>274</v>
      </c>
    </row>
    <row r="237" spans="15:22" x14ac:dyDescent="0.2">
      <c r="O237" s="172" t="s">
        <v>187</v>
      </c>
      <c r="P237" s="37">
        <v>74161</v>
      </c>
      <c r="Q237" s="35" t="s">
        <v>36</v>
      </c>
      <c r="R237" s="33">
        <v>5</v>
      </c>
      <c r="S237" s="170">
        <f t="shared" si="12"/>
        <v>3.335</v>
      </c>
      <c r="T237" s="50">
        <v>0.26</v>
      </c>
      <c r="U237" t="s">
        <v>339</v>
      </c>
    </row>
    <row r="238" spans="15:22" x14ac:dyDescent="0.2">
      <c r="O238" s="172" t="s">
        <v>187</v>
      </c>
      <c r="P238" s="37">
        <v>74162</v>
      </c>
      <c r="Q238" s="35" t="s">
        <v>449</v>
      </c>
      <c r="R238" s="33">
        <v>5</v>
      </c>
      <c r="S238" s="170">
        <f t="shared" si="12"/>
        <v>3.335</v>
      </c>
      <c r="T238" s="50">
        <v>0.15</v>
      </c>
      <c r="U238" t="s">
        <v>353</v>
      </c>
      <c r="V238" t="s">
        <v>274</v>
      </c>
    </row>
    <row r="239" spans="15:22" x14ac:dyDescent="0.2">
      <c r="O239" s="172" t="s">
        <v>187</v>
      </c>
      <c r="P239" s="37">
        <v>74163</v>
      </c>
      <c r="Q239" s="35" t="s">
        <v>26</v>
      </c>
      <c r="R239" s="33">
        <v>5</v>
      </c>
      <c r="S239" s="170">
        <f t="shared" si="12"/>
        <v>3.335</v>
      </c>
      <c r="T239" s="50">
        <v>0.15</v>
      </c>
      <c r="U239" t="s">
        <v>273</v>
      </c>
      <c r="V239" t="s">
        <v>274</v>
      </c>
    </row>
    <row r="240" spans="15:22" x14ac:dyDescent="0.2">
      <c r="O240" s="172" t="s">
        <v>187</v>
      </c>
      <c r="P240" s="37">
        <v>74168</v>
      </c>
      <c r="Q240" s="35" t="s">
        <v>455</v>
      </c>
      <c r="R240" s="33">
        <v>5</v>
      </c>
      <c r="S240" s="170">
        <f t="shared" si="12"/>
        <v>3.335</v>
      </c>
      <c r="T240" s="50">
        <v>0.3</v>
      </c>
      <c r="U240" t="s">
        <v>339</v>
      </c>
      <c r="V240" t="s">
        <v>274</v>
      </c>
    </row>
    <row r="241" spans="15:22" x14ac:dyDescent="0.2">
      <c r="O241" s="172" t="s">
        <v>187</v>
      </c>
      <c r="P241" s="37">
        <v>74169</v>
      </c>
      <c r="Q241" s="35" t="s">
        <v>27</v>
      </c>
      <c r="R241" s="33">
        <v>5</v>
      </c>
      <c r="S241" s="170">
        <f t="shared" si="12"/>
        <v>3.335</v>
      </c>
      <c r="T241" s="50">
        <v>0.53</v>
      </c>
      <c r="U241" t="s">
        <v>340</v>
      </c>
    </row>
    <row r="242" spans="15:22" x14ac:dyDescent="0.2">
      <c r="O242" s="172" t="s">
        <v>187</v>
      </c>
      <c r="P242" s="37">
        <v>74176</v>
      </c>
      <c r="Q242" s="35" t="s">
        <v>450</v>
      </c>
      <c r="R242" s="33">
        <v>10</v>
      </c>
      <c r="S242" s="170">
        <f t="shared" si="12"/>
        <v>6.67</v>
      </c>
      <c r="T242" s="50">
        <v>1.1000000000000001</v>
      </c>
      <c r="U242" t="s">
        <v>271</v>
      </c>
      <c r="V242" t="s">
        <v>274</v>
      </c>
    </row>
    <row r="243" spans="15:22" x14ac:dyDescent="0.2">
      <c r="O243" s="172" t="s">
        <v>187</v>
      </c>
      <c r="P243" s="37">
        <v>74177</v>
      </c>
      <c r="Q243" s="35" t="s">
        <v>450</v>
      </c>
      <c r="R243" s="33">
        <v>10</v>
      </c>
      <c r="S243" s="170">
        <f t="shared" si="12"/>
        <v>6.67</v>
      </c>
      <c r="T243" s="50">
        <v>1.1000000000000001</v>
      </c>
      <c r="U243" t="s">
        <v>271</v>
      </c>
      <c r="V243" t="s">
        <v>274</v>
      </c>
    </row>
    <row r="244" spans="15:22" x14ac:dyDescent="0.2">
      <c r="O244" s="172" t="s">
        <v>187</v>
      </c>
      <c r="P244" s="37">
        <v>74190</v>
      </c>
      <c r="Q244" s="35" t="s">
        <v>28</v>
      </c>
      <c r="R244" s="33">
        <v>6</v>
      </c>
      <c r="S244" s="170">
        <f t="shared" si="12"/>
        <v>4.0020000000000007</v>
      </c>
      <c r="T244" s="50">
        <v>0.35</v>
      </c>
      <c r="U244" t="s">
        <v>273</v>
      </c>
      <c r="V244" t="s">
        <v>274</v>
      </c>
    </row>
    <row r="245" spans="15:22" x14ac:dyDescent="0.2">
      <c r="O245" s="172" t="s">
        <v>187</v>
      </c>
      <c r="P245" s="37">
        <v>74191</v>
      </c>
      <c r="Q245" s="35" t="s">
        <v>29</v>
      </c>
      <c r="R245" s="33">
        <v>7</v>
      </c>
      <c r="S245" s="170">
        <f t="shared" si="12"/>
        <v>4.6690000000000005</v>
      </c>
      <c r="T245" s="50">
        <v>0.30499999999999999</v>
      </c>
      <c r="U245" t="s">
        <v>273</v>
      </c>
      <c r="V245" t="s">
        <v>274</v>
      </c>
    </row>
    <row r="246" spans="15:22" x14ac:dyDescent="0.2">
      <c r="O246" s="172" t="s">
        <v>187</v>
      </c>
      <c r="P246" s="37">
        <v>74192</v>
      </c>
      <c r="Q246" s="35" t="s">
        <v>30</v>
      </c>
      <c r="R246" s="33">
        <v>12</v>
      </c>
      <c r="S246" s="170">
        <f t="shared" si="12"/>
        <v>8.0040000000000013</v>
      </c>
      <c r="T246" s="50">
        <v>0.315</v>
      </c>
      <c r="U246" t="s">
        <v>339</v>
      </c>
      <c r="V246" t="s">
        <v>274</v>
      </c>
    </row>
    <row r="247" spans="15:22" x14ac:dyDescent="0.2">
      <c r="O247" s="172" t="s">
        <v>187</v>
      </c>
      <c r="P247" s="37">
        <v>74193</v>
      </c>
      <c r="Q247" s="35" t="s">
        <v>31</v>
      </c>
      <c r="R247" s="33">
        <v>11</v>
      </c>
      <c r="S247" s="170">
        <f t="shared" si="12"/>
        <v>7.3370000000000006</v>
      </c>
      <c r="T247" s="50">
        <v>0.26</v>
      </c>
      <c r="U247" t="s">
        <v>273</v>
      </c>
    </row>
    <row r="248" spans="15:22" x14ac:dyDescent="0.2">
      <c r="O248" s="172" t="s">
        <v>187</v>
      </c>
      <c r="P248" s="37">
        <v>74196</v>
      </c>
      <c r="Q248" s="35" t="s">
        <v>451</v>
      </c>
      <c r="R248" s="33">
        <v>10</v>
      </c>
      <c r="S248" s="170">
        <f t="shared" si="12"/>
        <v>6.67</v>
      </c>
      <c r="T248" s="50">
        <v>1.1000000000000001</v>
      </c>
      <c r="U248" t="s">
        <v>271</v>
      </c>
      <c r="V248" t="s">
        <v>274</v>
      </c>
    </row>
    <row r="249" spans="15:22" x14ac:dyDescent="0.2">
      <c r="O249" s="172" t="s">
        <v>187</v>
      </c>
      <c r="P249" s="37">
        <v>74197</v>
      </c>
      <c r="Q249" s="35" t="s">
        <v>452</v>
      </c>
      <c r="R249" s="33">
        <v>10</v>
      </c>
      <c r="S249" s="170">
        <f t="shared" si="12"/>
        <v>6.67</v>
      </c>
      <c r="T249" s="50">
        <v>1.1000000000000001</v>
      </c>
      <c r="U249" t="s">
        <v>271</v>
      </c>
      <c r="V249" t="s">
        <v>274</v>
      </c>
    </row>
    <row r="250" spans="15:22" x14ac:dyDescent="0.2">
      <c r="O250" s="172" t="s">
        <v>187</v>
      </c>
      <c r="P250" s="37">
        <v>74290</v>
      </c>
      <c r="Q250" s="35" t="s">
        <v>203</v>
      </c>
      <c r="R250" s="36">
        <v>5</v>
      </c>
      <c r="S250" s="170">
        <f t="shared" si="12"/>
        <v>3.335</v>
      </c>
      <c r="T250" s="50">
        <v>1.59</v>
      </c>
      <c r="U250" t="s">
        <v>270</v>
      </c>
      <c r="V250" t="s">
        <v>274</v>
      </c>
    </row>
    <row r="251" spans="15:22" x14ac:dyDescent="0.2">
      <c r="O251" s="172" t="s">
        <v>187</v>
      </c>
      <c r="P251" s="37">
        <v>74293</v>
      </c>
      <c r="Q251" s="35" t="s">
        <v>453</v>
      </c>
      <c r="R251" s="36">
        <v>4</v>
      </c>
      <c r="S251" s="170">
        <f t="shared" si="12"/>
        <v>2.6680000000000001</v>
      </c>
      <c r="T251" s="50">
        <v>1.47</v>
      </c>
      <c r="U251" t="s">
        <v>270</v>
      </c>
    </row>
    <row r="252" spans="15:22" x14ac:dyDescent="0.2">
      <c r="O252" s="172" t="s">
        <v>187</v>
      </c>
      <c r="P252" s="37">
        <v>74390</v>
      </c>
      <c r="Q252" s="35" t="s">
        <v>446</v>
      </c>
      <c r="R252" s="36">
        <v>5</v>
      </c>
      <c r="S252" s="170">
        <f t="shared" si="12"/>
        <v>3.335</v>
      </c>
      <c r="T252" s="50">
        <v>0.64</v>
      </c>
      <c r="U252" t="s">
        <v>342</v>
      </c>
    </row>
    <row r="253" spans="15:22" x14ac:dyDescent="0.2">
      <c r="O253" s="172" t="s">
        <v>187</v>
      </c>
      <c r="P253" s="37">
        <v>74393</v>
      </c>
      <c r="Q253" s="35" t="s">
        <v>447</v>
      </c>
      <c r="R253" s="36">
        <v>4</v>
      </c>
      <c r="S253" s="170">
        <f t="shared" si="12"/>
        <v>2.6680000000000001</v>
      </c>
      <c r="T253" s="50">
        <v>0.18</v>
      </c>
      <c r="U253" t="s">
        <v>364</v>
      </c>
    </row>
    <row r="254" spans="15:22" x14ac:dyDescent="0.2">
      <c r="O254" s="172" t="s">
        <v>187</v>
      </c>
      <c r="P254" s="37">
        <v>74490</v>
      </c>
      <c r="Q254" s="35" t="s">
        <v>454</v>
      </c>
      <c r="R254" s="36">
        <v>4</v>
      </c>
      <c r="S254" s="170">
        <f t="shared" si="12"/>
        <v>2.6680000000000001</v>
      </c>
      <c r="T254" s="50">
        <v>0.87</v>
      </c>
      <c r="U254" t="s">
        <v>273</v>
      </c>
      <c r="V254" t="s">
        <v>274</v>
      </c>
    </row>
    <row r="255" spans="15:22" x14ac:dyDescent="0.2">
      <c r="O255" s="172" t="s">
        <v>187</v>
      </c>
      <c r="P255" s="37">
        <v>74568</v>
      </c>
      <c r="Q255" s="35" t="s">
        <v>11</v>
      </c>
      <c r="R255" s="36">
        <v>7</v>
      </c>
      <c r="S255" s="170">
        <f t="shared" si="12"/>
        <v>4.6690000000000005</v>
      </c>
      <c r="T255" s="50">
        <v>0.9</v>
      </c>
      <c r="U255" t="s">
        <v>280</v>
      </c>
      <c r="V255" t="s">
        <v>274</v>
      </c>
    </row>
    <row r="256" spans="15:22" x14ac:dyDescent="0.2">
      <c r="O256" s="172" t="s">
        <v>187</v>
      </c>
      <c r="P256" s="37">
        <v>74569</v>
      </c>
      <c r="Q256" s="35" t="s">
        <v>12</v>
      </c>
      <c r="R256" s="36">
        <v>7</v>
      </c>
      <c r="S256" s="170">
        <f t="shared" si="12"/>
        <v>4.6690000000000005</v>
      </c>
      <c r="T256" s="50">
        <v>2.42</v>
      </c>
      <c r="U256" t="s">
        <v>294</v>
      </c>
    </row>
    <row r="257" spans="15:22" ht="13.5" thickBot="1" x14ac:dyDescent="0.25">
      <c r="O257" s="172" t="s">
        <v>187</v>
      </c>
      <c r="P257" s="37">
        <v>74590</v>
      </c>
      <c r="Q257" s="35" t="s">
        <v>13</v>
      </c>
      <c r="R257" s="36">
        <v>17</v>
      </c>
      <c r="S257" s="170">
        <f t="shared" si="12"/>
        <v>11.339</v>
      </c>
      <c r="T257" s="50">
        <v>0.22</v>
      </c>
      <c r="U257" t="s">
        <v>365</v>
      </c>
    </row>
    <row r="258" spans="15:22" ht="13.5" thickBot="1" x14ac:dyDescent="0.25">
      <c r="O258" s="172" t="s">
        <v>187</v>
      </c>
      <c r="P258" s="37">
        <v>74592</v>
      </c>
      <c r="Q258" s="35" t="s">
        <v>14</v>
      </c>
      <c r="R258" s="36">
        <v>17</v>
      </c>
      <c r="S258" s="182">
        <f t="shared" si="12"/>
        <v>11.339</v>
      </c>
      <c r="T258" s="183">
        <v>6.05</v>
      </c>
      <c r="U258" t="s">
        <v>342</v>
      </c>
    </row>
    <row r="259" spans="15:22" x14ac:dyDescent="0.2">
      <c r="O259" s="172" t="s">
        <v>187</v>
      </c>
      <c r="P259" s="37">
        <v>74668</v>
      </c>
      <c r="Q259" s="35" t="s">
        <v>455</v>
      </c>
      <c r="R259" s="36">
        <v>5</v>
      </c>
      <c r="S259" s="170">
        <f t="shared" si="12"/>
        <v>3.335</v>
      </c>
      <c r="T259" s="50">
        <v>2</v>
      </c>
      <c r="U259" t="s">
        <v>273</v>
      </c>
      <c r="V259" t="s">
        <v>274</v>
      </c>
    </row>
    <row r="260" spans="15:22" x14ac:dyDescent="0.2">
      <c r="O260" s="172" t="s">
        <v>187</v>
      </c>
      <c r="P260" s="37">
        <v>74669</v>
      </c>
      <c r="Q260" s="35" t="s">
        <v>456</v>
      </c>
      <c r="R260" s="36">
        <v>5</v>
      </c>
      <c r="S260" s="170">
        <f t="shared" si="12"/>
        <v>3.335</v>
      </c>
      <c r="T260" s="50">
        <v>1.85</v>
      </c>
      <c r="U260" t="s">
        <v>339</v>
      </c>
    </row>
    <row r="261" spans="15:22" x14ac:dyDescent="0.2">
      <c r="O261" s="172" t="s">
        <v>187</v>
      </c>
      <c r="P261" s="37">
        <v>74690</v>
      </c>
      <c r="Q261" s="35" t="s">
        <v>15</v>
      </c>
      <c r="R261" s="36">
        <v>13</v>
      </c>
      <c r="S261" s="170">
        <f t="shared" si="12"/>
        <v>8.6710000000000012</v>
      </c>
      <c r="T261" s="50">
        <v>2</v>
      </c>
      <c r="U261" t="s">
        <v>279</v>
      </c>
      <c r="V261" t="s">
        <v>274</v>
      </c>
    </row>
    <row r="262" spans="15:22" x14ac:dyDescent="0.2">
      <c r="O262" s="172" t="s">
        <v>187</v>
      </c>
      <c r="P262" s="37">
        <v>74691</v>
      </c>
      <c r="Q262" s="35" t="s">
        <v>16</v>
      </c>
      <c r="R262" s="36">
        <v>13</v>
      </c>
      <c r="S262" s="170">
        <f t="shared" si="12"/>
        <v>8.6710000000000012</v>
      </c>
      <c r="T262" s="50">
        <v>1.5</v>
      </c>
      <c r="U262" t="s">
        <v>279</v>
      </c>
      <c r="V262" t="s">
        <v>274</v>
      </c>
    </row>
    <row r="263" spans="15:22" x14ac:dyDescent="0.2">
      <c r="O263" s="172" t="s">
        <v>187</v>
      </c>
      <c r="P263" s="37">
        <v>74693</v>
      </c>
      <c r="Q263" s="35" t="s">
        <v>16</v>
      </c>
      <c r="R263" s="36">
        <v>13</v>
      </c>
      <c r="S263" s="170">
        <f t="shared" si="12"/>
        <v>8.6710000000000012</v>
      </c>
      <c r="T263" s="50">
        <v>1.5</v>
      </c>
      <c r="U263" t="s">
        <v>280</v>
      </c>
      <c r="V263" t="s">
        <v>274</v>
      </c>
    </row>
    <row r="264" spans="15:22" x14ac:dyDescent="0.2">
      <c r="O264" s="172" t="s">
        <v>187</v>
      </c>
      <c r="P264" s="37">
        <v>74696</v>
      </c>
      <c r="Q264" s="35" t="s">
        <v>17</v>
      </c>
      <c r="R264" s="36">
        <v>14</v>
      </c>
      <c r="S264" s="170">
        <f t="shared" si="12"/>
        <v>9.338000000000001</v>
      </c>
      <c r="T264" s="50">
        <v>4.5</v>
      </c>
      <c r="U264" t="s">
        <v>279</v>
      </c>
      <c r="V264" t="s">
        <v>274</v>
      </c>
    </row>
    <row r="265" spans="15:22" x14ac:dyDescent="0.2">
      <c r="O265" s="172" t="s">
        <v>187</v>
      </c>
      <c r="P265" s="37">
        <v>74697</v>
      </c>
      <c r="Q265" s="35" t="s">
        <v>18</v>
      </c>
      <c r="R265" s="36">
        <v>13</v>
      </c>
      <c r="S265" s="170">
        <f t="shared" si="12"/>
        <v>8.6710000000000012</v>
      </c>
      <c r="T265" s="50">
        <v>3.3</v>
      </c>
      <c r="U265" t="s">
        <v>284</v>
      </c>
    </row>
    <row r="266" spans="15:22" x14ac:dyDescent="0.2">
      <c r="O266" s="172" t="s">
        <v>187</v>
      </c>
      <c r="P266" s="37">
        <v>74698</v>
      </c>
      <c r="Q266" s="35" t="s">
        <v>17</v>
      </c>
      <c r="R266" s="36">
        <v>14</v>
      </c>
      <c r="S266" s="170">
        <f t="shared" si="12"/>
        <v>9.338000000000001</v>
      </c>
      <c r="T266" s="50">
        <v>4.5</v>
      </c>
      <c r="U266" t="s">
        <v>279</v>
      </c>
      <c r="V266" t="s">
        <v>274</v>
      </c>
    </row>
    <row r="267" spans="15:22" x14ac:dyDescent="0.2">
      <c r="O267" s="172" t="s">
        <v>187</v>
      </c>
      <c r="P267" s="37">
        <v>74699</v>
      </c>
      <c r="Q267" s="35" t="s">
        <v>18</v>
      </c>
      <c r="R267" s="36">
        <v>14</v>
      </c>
      <c r="S267" s="170">
        <f t="shared" si="12"/>
        <v>9.338000000000001</v>
      </c>
      <c r="T267" s="50">
        <v>4.5</v>
      </c>
      <c r="U267" t="s">
        <v>279</v>
      </c>
      <c r="V267" t="s">
        <v>274</v>
      </c>
    </row>
    <row r="268" spans="15:22" x14ac:dyDescent="0.2">
      <c r="O268" s="34" t="s">
        <v>202</v>
      </c>
      <c r="P268" s="37">
        <v>74240</v>
      </c>
      <c r="Q268" s="35" t="s">
        <v>457</v>
      </c>
      <c r="R268" s="33">
        <v>8</v>
      </c>
      <c r="S268" s="170">
        <f t="shared" ref="S268:S281" si="13">R268*0.667</f>
        <v>5.3360000000000003</v>
      </c>
      <c r="T268" s="50">
        <v>0.48</v>
      </c>
      <c r="U268" t="s">
        <v>366</v>
      </c>
    </row>
    <row r="269" spans="15:22" x14ac:dyDescent="0.2">
      <c r="O269" s="34" t="s">
        <v>202</v>
      </c>
      <c r="P269" s="37">
        <v>74241</v>
      </c>
      <c r="Q269" s="35" t="s">
        <v>457</v>
      </c>
      <c r="R269" s="33">
        <v>8</v>
      </c>
      <c r="S269" s="170">
        <f t="shared" si="13"/>
        <v>5.3360000000000003</v>
      </c>
      <c r="T269" s="50">
        <v>0.48</v>
      </c>
      <c r="U269" t="s">
        <v>366</v>
      </c>
    </row>
    <row r="270" spans="15:22" x14ac:dyDescent="0.2">
      <c r="O270" s="34" t="s">
        <v>202</v>
      </c>
      <c r="P270" s="37">
        <v>74244</v>
      </c>
      <c r="Q270" s="35" t="s">
        <v>457</v>
      </c>
      <c r="R270" s="33">
        <v>8</v>
      </c>
      <c r="S270" s="170">
        <f t="shared" si="13"/>
        <v>5.3360000000000003</v>
      </c>
      <c r="T270" s="50">
        <v>0.4</v>
      </c>
      <c r="U270" t="s">
        <v>366</v>
      </c>
    </row>
    <row r="271" spans="15:22" x14ac:dyDescent="0.2">
      <c r="O271" s="34" t="s">
        <v>202</v>
      </c>
      <c r="P271" s="37">
        <v>74265</v>
      </c>
      <c r="Q271" s="35" t="s">
        <v>458</v>
      </c>
      <c r="R271" s="36">
        <v>8</v>
      </c>
      <c r="S271" s="170">
        <f t="shared" si="13"/>
        <v>5.3360000000000003</v>
      </c>
      <c r="T271" s="50">
        <v>0.1</v>
      </c>
      <c r="U271" t="s">
        <v>273</v>
      </c>
      <c r="V271" t="s">
        <v>274</v>
      </c>
    </row>
    <row r="272" spans="15:22" x14ac:dyDescent="0.2">
      <c r="O272" s="34" t="s">
        <v>202</v>
      </c>
      <c r="P272" s="37">
        <v>74365</v>
      </c>
      <c r="Q272" s="35" t="s">
        <v>19</v>
      </c>
      <c r="R272" s="36">
        <v>6</v>
      </c>
      <c r="S272" s="170">
        <f t="shared" si="13"/>
        <v>4.0020000000000007</v>
      </c>
      <c r="T272" s="50">
        <v>0.25</v>
      </c>
      <c r="U272" t="s">
        <v>273</v>
      </c>
      <c r="V272" t="s">
        <v>274</v>
      </c>
    </row>
    <row r="273" spans="15:22" x14ac:dyDescent="0.2">
      <c r="O273" s="34" t="s">
        <v>202</v>
      </c>
      <c r="P273" s="37">
        <v>74366</v>
      </c>
      <c r="Q273" s="35" t="s">
        <v>19</v>
      </c>
      <c r="R273" s="36">
        <v>6</v>
      </c>
      <c r="S273" s="170">
        <f t="shared" si="13"/>
        <v>4.0020000000000007</v>
      </c>
      <c r="T273" s="50">
        <v>0.23499999999999999</v>
      </c>
      <c r="U273" t="s">
        <v>273</v>
      </c>
      <c r="V273" t="s">
        <v>274</v>
      </c>
    </row>
    <row r="274" spans="15:22" x14ac:dyDescent="0.2">
      <c r="O274" s="34" t="s">
        <v>202</v>
      </c>
      <c r="P274" s="37">
        <v>74367</v>
      </c>
      <c r="Q274" s="35" t="s">
        <v>19</v>
      </c>
      <c r="R274" s="36">
        <v>6</v>
      </c>
      <c r="S274" s="170">
        <f t="shared" si="13"/>
        <v>4.0020000000000007</v>
      </c>
      <c r="T274" s="50">
        <v>0.77</v>
      </c>
      <c r="U274" t="s">
        <v>348</v>
      </c>
    </row>
    <row r="275" spans="15:22" x14ac:dyDescent="0.2">
      <c r="O275" s="34" t="s">
        <v>202</v>
      </c>
      <c r="P275" s="37">
        <v>74368</v>
      </c>
      <c r="Q275" s="35" t="s">
        <v>19</v>
      </c>
      <c r="R275" s="36">
        <v>6</v>
      </c>
      <c r="S275" s="170">
        <f t="shared" si="13"/>
        <v>4.0020000000000007</v>
      </c>
      <c r="T275" s="50">
        <v>0.28999999999999998</v>
      </c>
      <c r="U275" t="s">
        <v>348</v>
      </c>
    </row>
    <row r="276" spans="15:22" x14ac:dyDescent="0.2">
      <c r="O276" s="34" t="s">
        <v>202</v>
      </c>
      <c r="P276" s="37">
        <v>74465</v>
      </c>
      <c r="Q276" s="35" t="s">
        <v>20</v>
      </c>
      <c r="R276" s="36">
        <v>8</v>
      </c>
      <c r="S276" s="170">
        <f t="shared" si="13"/>
        <v>5.3360000000000003</v>
      </c>
      <c r="T276" s="50">
        <v>3.74</v>
      </c>
      <c r="U276" t="s">
        <v>284</v>
      </c>
    </row>
    <row r="277" spans="15:22" x14ac:dyDescent="0.2">
      <c r="O277" s="34" t="s">
        <v>202</v>
      </c>
      <c r="P277" s="37">
        <v>74466</v>
      </c>
      <c r="Q277" s="35" t="s">
        <v>20</v>
      </c>
      <c r="R277" s="36">
        <v>8</v>
      </c>
      <c r="S277" s="170">
        <f t="shared" si="13"/>
        <v>5.3360000000000003</v>
      </c>
      <c r="T277" s="50">
        <v>4.8</v>
      </c>
      <c r="U277" t="s">
        <v>279</v>
      </c>
      <c r="V277" t="s">
        <v>274</v>
      </c>
    </row>
    <row r="278" spans="15:22" x14ac:dyDescent="0.2">
      <c r="O278" s="34" t="s">
        <v>202</v>
      </c>
      <c r="P278" s="37">
        <v>74467</v>
      </c>
      <c r="Q278" s="35" t="s">
        <v>20</v>
      </c>
      <c r="R278" s="36">
        <v>8</v>
      </c>
      <c r="S278" s="170">
        <f t="shared" si="13"/>
        <v>5.3360000000000003</v>
      </c>
      <c r="T278" s="50">
        <v>4.8</v>
      </c>
      <c r="U278" t="s">
        <v>279</v>
      </c>
      <c r="V278" t="s">
        <v>274</v>
      </c>
    </row>
    <row r="279" spans="15:22" x14ac:dyDescent="0.2">
      <c r="O279" s="34" t="s">
        <v>202</v>
      </c>
      <c r="P279" s="37">
        <v>74468</v>
      </c>
      <c r="Q279" s="35" t="s">
        <v>20</v>
      </c>
      <c r="R279" s="36">
        <v>8</v>
      </c>
      <c r="S279" s="170">
        <f t="shared" si="13"/>
        <v>5.3360000000000003</v>
      </c>
      <c r="T279" s="50">
        <v>4.8</v>
      </c>
      <c r="U279" t="s">
        <v>279</v>
      </c>
      <c r="V279" t="s">
        <v>274</v>
      </c>
    </row>
    <row r="280" spans="15:22" x14ac:dyDescent="0.2">
      <c r="O280" s="34" t="s">
        <v>202</v>
      </c>
      <c r="P280" s="37">
        <v>74540</v>
      </c>
      <c r="Q280" s="35" t="s">
        <v>21</v>
      </c>
      <c r="R280" s="36">
        <v>8</v>
      </c>
      <c r="S280" s="170">
        <f t="shared" si="13"/>
        <v>5.3360000000000003</v>
      </c>
      <c r="T280" s="50">
        <v>0.33</v>
      </c>
      <c r="U280" t="s">
        <v>279</v>
      </c>
    </row>
    <row r="281" spans="15:22" x14ac:dyDescent="0.2">
      <c r="O281" s="34" t="s">
        <v>202</v>
      </c>
      <c r="P281" s="37">
        <v>74541</v>
      </c>
      <c r="Q281" s="35" t="s">
        <v>21</v>
      </c>
      <c r="R281" s="36">
        <v>8</v>
      </c>
      <c r="S281" s="170">
        <f t="shared" si="13"/>
        <v>5.3360000000000003</v>
      </c>
      <c r="T281" s="50">
        <v>0.33</v>
      </c>
      <c r="U281" t="s">
        <v>279</v>
      </c>
    </row>
    <row r="282" spans="15:22" x14ac:dyDescent="0.2">
      <c r="O282" s="173" t="s">
        <v>251</v>
      </c>
      <c r="P282" s="37" t="s">
        <v>286</v>
      </c>
      <c r="Q282" s="35" t="s">
        <v>252</v>
      </c>
      <c r="R282" s="36">
        <v>88</v>
      </c>
      <c r="S282" s="35">
        <v>88</v>
      </c>
      <c r="T282" s="50">
        <v>1.5</v>
      </c>
      <c r="U282" t="s">
        <v>287</v>
      </c>
    </row>
    <row r="283" spans="15:22" x14ac:dyDescent="0.2">
      <c r="O283" s="41" t="s">
        <v>253</v>
      </c>
      <c r="P283" s="37">
        <v>744245</v>
      </c>
      <c r="Q283" s="35" t="s">
        <v>37</v>
      </c>
      <c r="R283">
        <v>8</v>
      </c>
      <c r="S283" s="35">
        <f>(R283*0.667)</f>
        <v>5.3360000000000003</v>
      </c>
      <c r="T283" s="50">
        <v>0.66</v>
      </c>
      <c r="U283" t="s">
        <v>288</v>
      </c>
    </row>
    <row r="284" spans="15:22" x14ac:dyDescent="0.2">
      <c r="O284" s="41" t="s">
        <v>253</v>
      </c>
      <c r="P284" s="37">
        <v>74164245</v>
      </c>
      <c r="Q284" s="35" t="s">
        <v>38</v>
      </c>
      <c r="R284">
        <v>16</v>
      </c>
      <c r="S284" s="35">
        <f>(R284*0.667)</f>
        <v>10.672000000000001</v>
      </c>
      <c r="T284" s="50">
        <v>0.99</v>
      </c>
      <c r="U284" t="s">
        <v>289</v>
      </c>
    </row>
    <row r="285" spans="15:22" x14ac:dyDescent="0.2">
      <c r="O285" s="174" t="s">
        <v>67</v>
      </c>
      <c r="P285" s="37" t="s">
        <v>254</v>
      </c>
      <c r="Q285" s="35" t="s">
        <v>39</v>
      </c>
      <c r="R285" s="33">
        <v>8</v>
      </c>
      <c r="S285" s="35">
        <f t="shared" ref="S285:S296" si="14">(R285*0.667)</f>
        <v>5.3360000000000003</v>
      </c>
      <c r="T285" s="50">
        <v>2.95</v>
      </c>
      <c r="U285" s="171" t="s">
        <v>290</v>
      </c>
    </row>
    <row r="286" spans="15:22" x14ac:dyDescent="0.2">
      <c r="O286" s="174" t="s">
        <v>67</v>
      </c>
      <c r="P286" s="37">
        <v>74645</v>
      </c>
      <c r="Q286" s="35" t="s">
        <v>66</v>
      </c>
      <c r="R286" s="33">
        <v>8</v>
      </c>
      <c r="S286" s="35">
        <f t="shared" si="14"/>
        <v>5.3360000000000003</v>
      </c>
      <c r="T286" s="50">
        <v>2.31</v>
      </c>
      <c r="U286" s="171" t="s">
        <v>290</v>
      </c>
    </row>
    <row r="287" spans="15:22" x14ac:dyDescent="0.2">
      <c r="O287" s="174" t="s">
        <v>67</v>
      </c>
      <c r="P287" s="37">
        <v>74646</v>
      </c>
      <c r="Q287" s="35" t="s">
        <v>40</v>
      </c>
      <c r="R287" s="33">
        <v>8</v>
      </c>
      <c r="S287" s="35">
        <f t="shared" si="14"/>
        <v>5.3360000000000003</v>
      </c>
      <c r="T287" s="50">
        <v>0.81</v>
      </c>
      <c r="U287" s="171" t="s">
        <v>291</v>
      </c>
    </row>
    <row r="288" spans="15:22" x14ac:dyDescent="0.2">
      <c r="O288" s="174" t="s">
        <v>67</v>
      </c>
      <c r="P288" s="37">
        <v>74647</v>
      </c>
      <c r="Q288" s="35" t="s">
        <v>40</v>
      </c>
      <c r="R288" s="33">
        <v>8</v>
      </c>
      <c r="S288" s="35">
        <f t="shared" si="14"/>
        <v>5.3360000000000003</v>
      </c>
      <c r="T288" s="52">
        <v>0.5</v>
      </c>
      <c r="U288" s="171" t="s">
        <v>291</v>
      </c>
      <c r="V288" t="s">
        <v>274</v>
      </c>
    </row>
    <row r="289" spans="15:21" x14ac:dyDescent="0.2">
      <c r="O289" s="174" t="s">
        <v>67</v>
      </c>
      <c r="P289" s="37">
        <v>74651</v>
      </c>
      <c r="Q289" s="35" t="s">
        <v>40</v>
      </c>
      <c r="R289" s="33">
        <v>8</v>
      </c>
      <c r="S289" s="35">
        <f t="shared" si="14"/>
        <v>5.3360000000000003</v>
      </c>
      <c r="T289" s="184">
        <v>4.97</v>
      </c>
      <c r="U289" s="171" t="s">
        <v>292</v>
      </c>
    </row>
    <row r="290" spans="15:21" x14ac:dyDescent="0.2">
      <c r="O290" s="174" t="s">
        <v>67</v>
      </c>
      <c r="P290" s="37" t="s">
        <v>255</v>
      </c>
      <c r="Q290" s="35" t="s">
        <v>40</v>
      </c>
      <c r="R290" s="33">
        <v>8</v>
      </c>
      <c r="S290" s="35">
        <f t="shared" si="14"/>
        <v>5.3360000000000003</v>
      </c>
      <c r="T290" s="185">
        <v>5.5</v>
      </c>
      <c r="U290" s="171" t="s">
        <v>292</v>
      </c>
    </row>
    <row r="291" spans="15:21" x14ac:dyDescent="0.2">
      <c r="O291" s="174" t="s">
        <v>67</v>
      </c>
      <c r="P291" s="37" t="s">
        <v>256</v>
      </c>
      <c r="Q291" s="35" t="s">
        <v>41</v>
      </c>
      <c r="R291" s="33">
        <v>8</v>
      </c>
      <c r="S291" s="35">
        <f t="shared" si="14"/>
        <v>5.3360000000000003</v>
      </c>
      <c r="T291" s="185">
        <v>7.7</v>
      </c>
      <c r="U291" s="186" t="s">
        <v>293</v>
      </c>
    </row>
    <row r="292" spans="15:21" x14ac:dyDescent="0.2">
      <c r="O292" s="174" t="s">
        <v>67</v>
      </c>
      <c r="P292" s="37">
        <v>74823</v>
      </c>
      <c r="Q292" s="35" t="s">
        <v>42</v>
      </c>
      <c r="R292" s="33">
        <v>9</v>
      </c>
      <c r="S292" s="35">
        <f t="shared" si="14"/>
        <v>6.0030000000000001</v>
      </c>
      <c r="T292" s="185">
        <v>0.4</v>
      </c>
      <c r="U292" s="186" t="s">
        <v>295</v>
      </c>
    </row>
    <row r="293" spans="15:21" x14ac:dyDescent="0.2">
      <c r="O293" s="174" t="s">
        <v>67</v>
      </c>
      <c r="P293" s="37" t="s">
        <v>257</v>
      </c>
      <c r="Q293" s="35" t="s">
        <v>43</v>
      </c>
      <c r="R293" s="33">
        <v>10</v>
      </c>
      <c r="S293" s="35">
        <f t="shared" si="14"/>
        <v>6.67</v>
      </c>
      <c r="T293" s="185">
        <v>0.4</v>
      </c>
      <c r="U293" s="186" t="s">
        <v>295</v>
      </c>
    </row>
    <row r="294" spans="15:21" x14ac:dyDescent="0.2">
      <c r="O294" s="174" t="s">
        <v>67</v>
      </c>
      <c r="P294" s="37">
        <v>74869</v>
      </c>
      <c r="Q294" s="35" t="s">
        <v>44</v>
      </c>
      <c r="R294" s="33">
        <v>8</v>
      </c>
      <c r="S294" s="35">
        <f t="shared" si="14"/>
        <v>5.3360000000000003</v>
      </c>
      <c r="T294" s="185">
        <v>6.93</v>
      </c>
      <c r="U294" s="186" t="s">
        <v>282</v>
      </c>
    </row>
    <row r="295" spans="15:21" x14ac:dyDescent="0.2">
      <c r="O295" s="174" t="s">
        <v>67</v>
      </c>
      <c r="P295" s="37">
        <v>74873</v>
      </c>
      <c r="Q295" s="35" t="s">
        <v>45</v>
      </c>
      <c r="R295" s="33">
        <v>8</v>
      </c>
      <c r="S295" s="35">
        <f t="shared" si="14"/>
        <v>5.3360000000000003</v>
      </c>
      <c r="T295" s="185">
        <v>3.06</v>
      </c>
      <c r="U295" s="186" t="s">
        <v>282</v>
      </c>
    </row>
    <row r="296" spans="15:21" x14ac:dyDescent="0.2">
      <c r="O296" s="174" t="s">
        <v>67</v>
      </c>
      <c r="P296" s="37">
        <v>74874</v>
      </c>
      <c r="Q296" s="35" t="s">
        <v>46</v>
      </c>
      <c r="R296" s="33">
        <v>8</v>
      </c>
      <c r="S296" s="35">
        <f t="shared" si="14"/>
        <v>5.3360000000000003</v>
      </c>
      <c r="T296" s="185">
        <v>2.1800000000000002</v>
      </c>
      <c r="U296" s="186" t="s">
        <v>293</v>
      </c>
    </row>
    <row r="297" spans="15:21" x14ac:dyDescent="0.2">
      <c r="O297" s="175" t="s">
        <v>258</v>
      </c>
      <c r="P297" s="176" t="s">
        <v>259</v>
      </c>
      <c r="Q297" s="35" t="s">
        <v>300</v>
      </c>
      <c r="R297">
        <v>8</v>
      </c>
      <c r="S297" s="35">
        <f>(R297)</f>
        <v>8</v>
      </c>
      <c r="T297" s="185">
        <v>3.71</v>
      </c>
      <c r="U297" t="s">
        <v>301</v>
      </c>
    </row>
    <row r="298" spans="15:21" x14ac:dyDescent="0.2">
      <c r="O298" s="175" t="s">
        <v>258</v>
      </c>
      <c r="P298" s="176" t="s">
        <v>260</v>
      </c>
      <c r="Q298" s="35" t="s">
        <v>302</v>
      </c>
      <c r="R298">
        <v>10</v>
      </c>
      <c r="S298" s="35">
        <f t="shared" ref="S298:S318" si="15">(R298)</f>
        <v>10</v>
      </c>
      <c r="T298" s="185">
        <v>3.67</v>
      </c>
      <c r="U298" t="s">
        <v>303</v>
      </c>
    </row>
    <row r="299" spans="15:21" x14ac:dyDescent="0.2">
      <c r="O299" s="175" t="s">
        <v>258</v>
      </c>
      <c r="P299" s="176" t="s">
        <v>261</v>
      </c>
      <c r="Q299" s="35" t="s">
        <v>320</v>
      </c>
      <c r="R299">
        <v>8</v>
      </c>
      <c r="S299" s="35">
        <f t="shared" si="15"/>
        <v>8</v>
      </c>
      <c r="T299" s="185">
        <v>0.9</v>
      </c>
      <c r="U299" s="187" t="s">
        <v>305</v>
      </c>
    </row>
    <row r="300" spans="15:21" x14ac:dyDescent="0.2">
      <c r="O300" s="175" t="s">
        <v>258</v>
      </c>
      <c r="P300" s="176" t="s">
        <v>321</v>
      </c>
      <c r="Q300" s="35" t="s">
        <v>320</v>
      </c>
      <c r="R300">
        <v>10</v>
      </c>
      <c r="S300" s="35">
        <f t="shared" si="15"/>
        <v>10</v>
      </c>
      <c r="T300" s="185">
        <v>1.1499999999999999</v>
      </c>
      <c r="U300" s="187" t="s">
        <v>307</v>
      </c>
    </row>
    <row r="301" spans="15:21" x14ac:dyDescent="0.2">
      <c r="O301" s="175" t="s">
        <v>258</v>
      </c>
      <c r="P301" s="176" t="s">
        <v>322</v>
      </c>
      <c r="Q301" s="35" t="s">
        <v>320</v>
      </c>
      <c r="R301">
        <v>8</v>
      </c>
      <c r="S301" s="35">
        <f t="shared" si="15"/>
        <v>8</v>
      </c>
      <c r="T301" s="185">
        <v>2.6</v>
      </c>
      <c r="U301" s="187" t="s">
        <v>305</v>
      </c>
    </row>
    <row r="302" spans="15:21" x14ac:dyDescent="0.2">
      <c r="O302" s="175" t="s">
        <v>258</v>
      </c>
      <c r="P302" s="176" t="s">
        <v>323</v>
      </c>
      <c r="Q302" s="35" t="s">
        <v>320</v>
      </c>
      <c r="R302">
        <v>10</v>
      </c>
      <c r="S302" s="35">
        <f t="shared" si="15"/>
        <v>10</v>
      </c>
      <c r="T302" s="185">
        <v>3.2</v>
      </c>
      <c r="U302" s="187" t="s">
        <v>307</v>
      </c>
    </row>
    <row r="303" spans="15:21" x14ac:dyDescent="0.2">
      <c r="O303" s="175" t="s">
        <v>258</v>
      </c>
      <c r="P303" s="176" t="s">
        <v>262</v>
      </c>
      <c r="Q303" s="35" t="s">
        <v>324</v>
      </c>
      <c r="R303">
        <v>20</v>
      </c>
      <c r="S303" s="35">
        <f t="shared" si="15"/>
        <v>20</v>
      </c>
      <c r="T303" s="185">
        <v>2.44</v>
      </c>
      <c r="U303" s="188" t="s">
        <v>315</v>
      </c>
    </row>
    <row r="304" spans="15:21" x14ac:dyDescent="0.2">
      <c r="O304" s="175" t="s">
        <v>258</v>
      </c>
      <c r="P304" s="176" t="s">
        <v>263</v>
      </c>
      <c r="Q304" s="35" t="s">
        <v>324</v>
      </c>
      <c r="R304">
        <v>12</v>
      </c>
      <c r="S304" s="35">
        <f t="shared" si="15"/>
        <v>12</v>
      </c>
      <c r="T304" s="185">
        <v>2.39</v>
      </c>
      <c r="U304" s="188" t="s">
        <v>325</v>
      </c>
    </row>
    <row r="305" spans="15:22" x14ac:dyDescent="0.2">
      <c r="O305" s="175" t="s">
        <v>258</v>
      </c>
      <c r="P305" s="176" t="s">
        <v>304</v>
      </c>
      <c r="Q305" s="170" t="s">
        <v>47</v>
      </c>
      <c r="R305">
        <v>8</v>
      </c>
      <c r="S305" s="35">
        <f t="shared" si="15"/>
        <v>8</v>
      </c>
      <c r="T305" s="185">
        <v>0.7</v>
      </c>
      <c r="U305" s="187" t="s">
        <v>305</v>
      </c>
    </row>
    <row r="306" spans="15:22" x14ac:dyDescent="0.2">
      <c r="O306" s="175" t="s">
        <v>258</v>
      </c>
      <c r="P306" s="176" t="s">
        <v>306</v>
      </c>
      <c r="Q306" s="170" t="s">
        <v>48</v>
      </c>
      <c r="R306">
        <v>8</v>
      </c>
      <c r="S306" s="35">
        <f t="shared" si="15"/>
        <v>8</v>
      </c>
      <c r="T306" s="185">
        <v>0.9</v>
      </c>
      <c r="U306" s="187" t="s">
        <v>305</v>
      </c>
    </row>
    <row r="307" spans="15:22" x14ac:dyDescent="0.2">
      <c r="O307" s="175" t="s">
        <v>258</v>
      </c>
      <c r="P307" s="176" t="s">
        <v>327</v>
      </c>
      <c r="Q307" s="170" t="s">
        <v>49</v>
      </c>
      <c r="R307">
        <v>8</v>
      </c>
      <c r="S307" s="35">
        <f t="shared" si="15"/>
        <v>8</v>
      </c>
      <c r="T307" s="185">
        <v>1.8</v>
      </c>
      <c r="U307" s="187" t="s">
        <v>307</v>
      </c>
    </row>
    <row r="308" spans="15:22" x14ac:dyDescent="0.2">
      <c r="O308" s="175" t="s">
        <v>258</v>
      </c>
      <c r="P308" s="176" t="s">
        <v>308</v>
      </c>
      <c r="Q308" s="170" t="s">
        <v>50</v>
      </c>
      <c r="R308">
        <v>10</v>
      </c>
      <c r="S308" s="35">
        <f t="shared" si="15"/>
        <v>10</v>
      </c>
      <c r="T308" s="185">
        <v>1.35</v>
      </c>
      <c r="U308" s="187" t="s">
        <v>307</v>
      </c>
    </row>
    <row r="309" spans="15:22" x14ac:dyDescent="0.2">
      <c r="O309" s="175" t="s">
        <v>258</v>
      </c>
      <c r="P309" s="176" t="s">
        <v>309</v>
      </c>
      <c r="Q309" s="170" t="s">
        <v>51</v>
      </c>
      <c r="R309">
        <v>10</v>
      </c>
      <c r="S309" s="35">
        <f t="shared" si="15"/>
        <v>10</v>
      </c>
      <c r="T309" s="185">
        <v>1.29</v>
      </c>
      <c r="U309" s="187" t="s">
        <v>307</v>
      </c>
    </row>
    <row r="310" spans="15:22" x14ac:dyDescent="0.2">
      <c r="O310" s="175" t="s">
        <v>258</v>
      </c>
      <c r="P310" s="176" t="s">
        <v>310</v>
      </c>
      <c r="Q310" s="170" t="s">
        <v>52</v>
      </c>
      <c r="R310">
        <v>10</v>
      </c>
      <c r="S310" s="35">
        <f t="shared" si="15"/>
        <v>10</v>
      </c>
      <c r="T310" s="185">
        <v>43.5</v>
      </c>
      <c r="U310" s="187" t="s">
        <v>311</v>
      </c>
      <c r="V310" t="s">
        <v>274</v>
      </c>
    </row>
    <row r="311" spans="15:22" x14ac:dyDescent="0.2">
      <c r="O311" s="175" t="s">
        <v>258</v>
      </c>
      <c r="P311" s="176" t="s">
        <v>264</v>
      </c>
      <c r="Q311" s="35" t="s">
        <v>312</v>
      </c>
      <c r="R311">
        <v>8</v>
      </c>
      <c r="S311" s="35">
        <f t="shared" si="15"/>
        <v>8</v>
      </c>
      <c r="T311" s="185">
        <v>1.62</v>
      </c>
      <c r="U311" s="187" t="s">
        <v>313</v>
      </c>
    </row>
    <row r="312" spans="15:22" x14ac:dyDescent="0.2">
      <c r="O312" s="175" t="s">
        <v>258</v>
      </c>
      <c r="P312" s="176" t="s">
        <v>326</v>
      </c>
      <c r="Q312" s="35" t="s">
        <v>312</v>
      </c>
      <c r="R312">
        <v>8</v>
      </c>
      <c r="S312" s="35">
        <f t="shared" si="15"/>
        <v>8</v>
      </c>
      <c r="T312" s="185">
        <v>1.71</v>
      </c>
      <c r="U312" s="187" t="s">
        <v>314</v>
      </c>
    </row>
    <row r="313" spans="15:22" x14ac:dyDescent="0.2">
      <c r="O313" s="175" t="s">
        <v>258</v>
      </c>
      <c r="P313" s="176" t="s">
        <v>318</v>
      </c>
      <c r="Q313" s="170" t="s">
        <v>312</v>
      </c>
      <c r="R313">
        <v>8</v>
      </c>
      <c r="S313" s="35">
        <f t="shared" si="15"/>
        <v>8</v>
      </c>
      <c r="T313" s="185">
        <v>12</v>
      </c>
      <c r="U313" s="187" t="s">
        <v>319</v>
      </c>
    </row>
    <row r="314" spans="15:22" x14ac:dyDescent="0.2">
      <c r="O314" s="175" t="s">
        <v>258</v>
      </c>
      <c r="P314" s="176" t="s">
        <v>265</v>
      </c>
      <c r="Q314" s="35" t="s">
        <v>312</v>
      </c>
      <c r="R314">
        <v>10</v>
      </c>
      <c r="S314" s="35">
        <f t="shared" si="15"/>
        <v>10</v>
      </c>
      <c r="T314" s="185">
        <v>3.9</v>
      </c>
      <c r="U314" s="187" t="s">
        <v>315</v>
      </c>
    </row>
    <row r="315" spans="15:22" x14ac:dyDescent="0.2">
      <c r="O315" s="175" t="s">
        <v>258</v>
      </c>
      <c r="P315" s="176" t="s">
        <v>266</v>
      </c>
      <c r="Q315" s="35" t="s">
        <v>312</v>
      </c>
      <c r="R315">
        <v>10</v>
      </c>
      <c r="S315" s="35">
        <f t="shared" si="15"/>
        <v>10</v>
      </c>
      <c r="T315" s="185">
        <v>6.99</v>
      </c>
      <c r="U315" t="s">
        <v>317</v>
      </c>
    </row>
    <row r="316" spans="15:22" x14ac:dyDescent="0.2">
      <c r="O316" s="175" t="s">
        <v>258</v>
      </c>
      <c r="P316" s="176" t="s">
        <v>267</v>
      </c>
      <c r="Q316" s="35" t="s">
        <v>312</v>
      </c>
      <c r="R316">
        <v>12</v>
      </c>
      <c r="S316" s="35">
        <f t="shared" si="15"/>
        <v>12</v>
      </c>
      <c r="T316" s="185">
        <v>5.25</v>
      </c>
      <c r="U316" s="187" t="s">
        <v>303</v>
      </c>
    </row>
    <row r="317" spans="15:22" x14ac:dyDescent="0.2">
      <c r="O317" s="175" t="s">
        <v>258</v>
      </c>
      <c r="P317" s="176" t="s">
        <v>268</v>
      </c>
      <c r="Q317" s="35" t="s">
        <v>312</v>
      </c>
      <c r="R317">
        <v>38</v>
      </c>
      <c r="S317" s="35">
        <f t="shared" si="15"/>
        <v>38</v>
      </c>
      <c r="T317" s="185">
        <v>8.1199999999999992</v>
      </c>
      <c r="U317" t="s">
        <v>317</v>
      </c>
    </row>
    <row r="318" spans="15:22" x14ac:dyDescent="0.2">
      <c r="O318" s="175" t="s">
        <v>258</v>
      </c>
      <c r="P318" s="176" t="s">
        <v>316</v>
      </c>
      <c r="Q318" s="35" t="s">
        <v>312</v>
      </c>
      <c r="R318">
        <v>38</v>
      </c>
      <c r="S318" s="35">
        <f t="shared" si="15"/>
        <v>38</v>
      </c>
      <c r="T318" s="185">
        <v>6.82</v>
      </c>
      <c r="U318" t="s">
        <v>317</v>
      </c>
    </row>
  </sheetData>
  <sheetCalcPr fullCalcOnLoad="1"/>
  <dataConsolidate/>
  <phoneticPr fontId="21" type="noConversion"/>
  <dataValidations count="3">
    <dataValidation type="list" allowBlank="1" showInputMessage="1" showErrorMessage="1" sqref="B7:B19">
      <formula1>INDIRECT(N7)</formula1>
    </dataValidation>
    <dataValidation type="list" allowBlank="1" showInputMessage="1" showErrorMessage="1" sqref="A8:A19">
      <formula1>"All_Devices, Select Category, Counters, Driver_Rec, Latches, Memory_Tranceivers, MSI_Gates, Registers, SPLD, SSI_Gates, UARTS, Voltage_Translators"</formula1>
    </dataValidation>
    <dataValidation type="list" allowBlank="1" showInputMessage="1" showErrorMessage="1" sqref="A7">
      <formula1>"All_Devices, Select Category, Counters, Driver_Rec, Latches, Memory_Transceivers, MSI_Gates, Registers, SPLD, SSI_Gates, UARTS, Voltage_Translators"</formula1>
    </dataValidation>
  </dataValidations>
  <printOptions gridLines="1"/>
  <pageMargins left="0.75" right="0.75" top="1" bottom="1" header="0.5" footer="0.5"/>
  <pageSetup scale="90" orientation="landscape" horizontalDpi="300" verticalDpi="0" r:id="rId1"/>
  <headerFooter alignWithMargins="0">
    <oddFooter>&amp;C&amp;"arial,Regular"&amp;10© Copyright 2017 Xilinx</oddFooter>
    <evenFooter>&amp;C&amp;"arial,Regular"&amp;10© Copyright 2017 Xilinx</evenFooter>
    <firstFooter>&amp;C&amp;"arial,Regular"&amp;10© Copyright 2017 Xilinx</firstFooter>
  </headerFooter>
  <rowBreaks count="1" manualBreakCount="1">
    <brk id="31" max="16383" man="1"/>
  </rowBreaks>
  <colBreaks count="3" manualBreakCount="3">
    <brk id="12" max="1048575" man="1"/>
    <brk id="14" max="1048575" man="1"/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Sheet1</vt:lpstr>
      <vt:lpstr>All_Devices</vt:lpstr>
      <vt:lpstr>All_Devices_List</vt:lpstr>
      <vt:lpstr>Counters</vt:lpstr>
      <vt:lpstr>Counters_List</vt:lpstr>
      <vt:lpstr>Driver_Rec</vt:lpstr>
      <vt:lpstr>Driver_Rec_List</vt:lpstr>
      <vt:lpstr>Latches</vt:lpstr>
      <vt:lpstr>Latches_List</vt:lpstr>
      <vt:lpstr>MC_Total</vt:lpstr>
      <vt:lpstr>Memory_Transceivers</vt:lpstr>
      <vt:lpstr>Memory_Transceivers_List</vt:lpstr>
      <vt:lpstr>MSI_Gates</vt:lpstr>
      <vt:lpstr>MSI_Gates_List</vt:lpstr>
      <vt:lpstr>Sheet1!Print_Area</vt:lpstr>
      <vt:lpstr>Registers</vt:lpstr>
      <vt:lpstr>Registers_List</vt:lpstr>
      <vt:lpstr>Select_Category</vt:lpstr>
      <vt:lpstr>Slice_Total</vt:lpstr>
      <vt:lpstr>SPLD</vt:lpstr>
      <vt:lpstr>SPLD_List</vt:lpstr>
      <vt:lpstr>SSI_Gates</vt:lpstr>
      <vt:lpstr>SSI_Gates_List</vt:lpstr>
      <vt:lpstr>UARTS</vt:lpstr>
      <vt:lpstr>UARTS_List</vt:lpstr>
      <vt:lpstr>Voltage_Translators</vt:lpstr>
      <vt:lpstr>Voltage_Translators_List</vt:lpstr>
    </vt:vector>
  </TitlesOfParts>
  <Company>Xilinx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Logic Consolidator</dc:title>
  <dc:creator>Xilinx, Inc.</dc:creator>
  <cp:keywords>Public</cp:keywords>
  <cp:lastModifiedBy>Madhavi Padgaonkar</cp:lastModifiedBy>
  <cp:lastPrinted>2004-09-24T23:11:26Z</cp:lastPrinted>
  <dcterms:created xsi:type="dcterms:W3CDTF">2003-05-29T11:43:18Z</dcterms:created>
  <dcterms:modified xsi:type="dcterms:W3CDTF">2017-05-10T20:01:49Z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7d6ee94a-884e-4421-8f0e-fd369af1c6ae</vt:lpwstr>
  </property>
  <property fmtid="{D5CDD505-2E9C-101B-9397-08002B2CF9AE}" pid="3" name="XilinxClassification">
    <vt:lpwstr>Public</vt:lpwstr>
  </property>
  <property fmtid="{D5CDD505-2E9C-101B-9397-08002B2CF9AE}" pid="4" name="XilinxVisual Markings">
    <vt:lpwstr>Yes</vt:lpwstr>
  </property>
  <property fmtid="{D5CDD505-2E9C-101B-9397-08002B2CF9AE}" pid="5" name="XilinxPublication Year">
    <vt:lpwstr>2017</vt:lpwstr>
  </property>
  <property fmtid="{D5CDD505-2E9C-101B-9397-08002B2CF9AE}" pid="6" name="XilinxRemoveLegacyFooters">
    <vt:lpwstr>Yes</vt:lpwstr>
  </property>
</Properties>
</file>